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перации" state="visible" r:id="rId4"/>
    <sheet sheetId="2" name="Сводка" state="visible" r:id="rId5"/>
    <sheet sheetId="3" name="Категории" state="visible" r:id="rId6"/>
    <sheet sheetId="4" name="Как пользоваться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Дата операции: 05.09.2026.</t>
        </r>
      </text>
    </comment>
    <comment ref="B1" authorId="0">
      <text>
        <r>
          <t>Расход — с минусом: −1200. Доход — без знака: 45000. У перевода знак не важен.</t>
        </r>
      </text>
    </comment>
    <comment ref="C1" authorId="0">
      <text>
        <r>
          <t>Выберите из списка. Свои категории добавляйте на листе «Категории».</t>
        </r>
      </text>
    </comment>
    <comment ref="D1" authorId="0">
      <text>
        <r>
          <t>Необязательно: уточнение внутри категории — «Продукты» внутри «Еды».</t>
        </r>
      </text>
    </comment>
    <comment ref="E1" authorId="0">
      <text>
        <r>
          <t>С какого счёта ушли или на какой пришли деньги. Свои счета — на листе «Категории».</t>
        </r>
      </text>
    </comment>
    <comment ref="F1" authorId="0">
      <text>
        <r>
          <t>Только для перевода между своими счетами: куда пришли деньги. В доходы и расходы перевод не попадает.</t>
        </r>
      </text>
    </comment>
    <comment ref="G1" authorId="0">
      <text>
        <r>
          <t>Необязательно: магазин, работодатель, человек.</t>
        </r>
      </text>
    </comment>
    <comment ref="H1" authorId="0">
      <text>
        <r>
          <t>Необязательно: любой комментарий.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26" authorId="0">
      <text>
        <r>
          <t>Операции без категории или с категорией, которой нет на листе «Категории». Добавьте категорию в список — и сумма переедет в свою строку.</t>
        </r>
      </text>
    </comment>
    <comment ref="A62" authorId="0">
      <text>
        <r>
          <t>Операции без категории или с категорией, которой нет на листе «Категории». Добавьте категорию в список — и сумма переедет в свою строку.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Расходные категории. Добавляйте свои в конец списка, без пустых строк — они появятся в выпадающем списке и в «Сводке».</t>
        </r>
      </text>
    </comment>
    <comment ref="B1" authorId="0">
      <text>
        <r>
          <t>Доходные категории. Добавляйте свои в конец списка, без пустых строк.</t>
        </r>
      </text>
    </comment>
    <comment ref="C1" authorId="0">
      <text>
        <r>
          <t>Ваши счета: карты, наличные, вклады. Добавляйте свои в конец списка.</t>
        </r>
      </text>
    </comment>
  </commentList>
</comments>
</file>

<file path=xl/sharedStrings.xml><?xml version="1.0" encoding="utf-8"?>
<sst xmlns="http://schemas.openxmlformats.org/spreadsheetml/2006/main" count="300" uniqueCount="118">
  <si>
    <t>Дата</t>
  </si>
  <si>
    <t>Сумма</t>
  </si>
  <si>
    <t>Категория</t>
  </si>
  <si>
    <t>Подкатегория</t>
  </si>
  <si>
    <t>Счёт</t>
  </si>
  <si>
    <t>Счёт зачисления</t>
  </si>
  <si>
    <t>Контрагент</t>
  </si>
  <si>
    <t>Описание</t>
  </si>
  <si>
    <t>Еда</t>
  </si>
  <si>
    <t>Продукты</t>
  </si>
  <si>
    <t>Карта</t>
  </si>
  <si>
    <t/>
  </si>
  <si>
    <t>Супермаркет</t>
  </si>
  <si>
    <t>Продукты на неделю</t>
  </si>
  <si>
    <t>Зарплата</t>
  </si>
  <si>
    <t>ООО «Ромашка»</t>
  </si>
  <si>
    <t>Аванс</t>
  </si>
  <si>
    <t>Жильё</t>
  </si>
  <si>
    <t>ЖКХ</t>
  </si>
  <si>
    <t>Управляющая компания</t>
  </si>
  <si>
    <t>Квартплата за июнь</t>
  </si>
  <si>
    <t>Транспорт</t>
  </si>
  <si>
    <t>Общественный транспорт</t>
  </si>
  <si>
    <t>Проездной</t>
  </si>
  <si>
    <t>Кафе и рестораны</t>
  </si>
  <si>
    <t>Кофейня</t>
  </si>
  <si>
    <t>Завтрак с друзьями</t>
  </si>
  <si>
    <t>Наличные</t>
  </si>
  <si>
    <t>Снял наличные</t>
  </si>
  <si>
    <t>Интернет и связь</t>
  </si>
  <si>
    <t>Интернет и мобильная связь</t>
  </si>
  <si>
    <t>Зарплата за июль</t>
  </si>
  <si>
    <t>Накопления</t>
  </si>
  <si>
    <t>Отложил с зарплаты</t>
  </si>
  <si>
    <t>Развлечения</t>
  </si>
  <si>
    <t>Кино и театр</t>
  </si>
  <si>
    <t>Кино</t>
  </si>
  <si>
    <t>Здоровье</t>
  </si>
  <si>
    <t>Аптека</t>
  </si>
  <si>
    <t>Квартплата за июль</t>
  </si>
  <si>
    <t>Покупки</t>
  </si>
  <si>
    <t>Одежда и обувь</t>
  </si>
  <si>
    <t>Кроссовки</t>
  </si>
  <si>
    <t>Подработка</t>
  </si>
  <si>
    <t>Заказ на выходных</t>
  </si>
  <si>
    <t>Такси</t>
  </si>
  <si>
    <t>Подарки</t>
  </si>
  <si>
    <t>Подарок на день рождения</t>
  </si>
  <si>
    <t>Зарплата за август</t>
  </si>
  <si>
    <t>Дети</t>
  </si>
  <si>
    <t>Школьные принадлежности</t>
  </si>
  <si>
    <t>Квартплата за август</t>
  </si>
  <si>
    <t>Возврат и кешбэк</t>
  </si>
  <si>
    <t>Кешбэк за август</t>
  </si>
  <si>
    <t>Ужин</t>
  </si>
  <si>
    <t>Образование</t>
  </si>
  <si>
    <t>Курсы</t>
  </si>
  <si>
    <t>Курс английского</t>
  </si>
  <si>
    <t>Таблица доходов и расходов</t>
  </si>
  <si>
    <t>Считается сама по листу «Операции». Переводы между своими счетами в доходы и расходы не входят.</t>
  </si>
  <si>
    <t>Год</t>
  </si>
  <si>
    <t>← по последней записи; можно вписать год вручную</t>
  </si>
  <si>
    <t>По месяцам</t>
  </si>
  <si>
    <t>Месяц</t>
  </si>
  <si>
    <t>Доходы</t>
  </si>
  <si>
    <t>Расходы</t>
  </si>
  <si>
    <t>Остаток</t>
  </si>
  <si>
    <t>Накоплено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</si>
  <si>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</si>
  <si>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</si>
  <si>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</si>
  <si>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</si>
  <si>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</si>
  <si>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</si>
  <si>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</si>
  <si>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</si>
  <si>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</si>
  <si>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</si>
  <si>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</si>
  <si>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</si>
  <si>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год</t>
  </si>
  <si>
    <t>Расходы по категориям</t>
  </si>
  <si>
    <t>Итого</t>
  </si>
  <si>
    <t>Доля</t>
  </si>
  <si>
    <t>Янв</t>
  </si>
  <si>
    <t>Фев</t>
  </si>
  <si>
    <t>Мар</t>
  </si>
  <si>
    <t>Апр</t>
  </si>
  <si>
    <t>Июн</t>
  </si>
  <si>
    <t>Июл</t>
  </si>
  <si>
    <t>Авг</t>
  </si>
  <si>
    <t>Сен</t>
  </si>
  <si>
    <t>Окт</t>
  </si>
  <si>
    <t>Ноя</t>
  </si>
  <si>
    <t>Дек</t>
  </si>
  <si>
    <t>Вне списка категорий</t>
  </si>
  <si>
    <t>Доходы по категориям</t>
  </si>
  <si>
    <t>Таблица от свод.ли — приложения для учёта финансов. Как перенести эти записи в приложение — на листе «Как пользоваться».</t>
  </si>
  <si>
    <t>Счета</t>
  </si>
  <si>
    <t>Все категории (служебный список)</t>
  </si>
  <si>
    <t>Добавляйте свои категории и счета в конец списков, без пустых строк. Они появятся в выпадающих списках на листе «Операции», а категории — ещё и в «Сводке».</t>
  </si>
  <si>
    <t>Премия и бонусы</t>
  </si>
  <si>
    <t>Проценты по вкладу</t>
  </si>
  <si>
    <t>Прочие доходы</t>
  </si>
  <si>
    <t>Питомцы</t>
  </si>
  <si>
    <t>Финансы</t>
  </si>
  <si>
    <t>Прочее</t>
  </si>
  <si>
    <t>Как пользоваться таблицей</t>
  </si>
  <si>
    <t>1. Записывайте операции на листе «Операции»: одна строка — одна операция. Расход пишите с минусом (−1200), доход — без знака (45000).</t>
  </si>
  <si>
    <t>2. Категорию и счёт выбирайте из выпадающего списка. Свои категории и счета добавляйте на листе «Категории» — в конец списка, без пустых строк.</t>
  </si>
  <si>
    <t>3. Перевод между своими счетами — одна строка: «Счёт» — откуда ушли деньги, «Счёт зачисления» — куда пришли. В доходы и расходы перевод не попадает.</t>
  </si>
  <si>
    <t>4. Лист «Сводка» считает всё сам: доходы, расходы и остаток по месяцам, расходы и доходы по категориям. Год подставляется по последней записи; его можно вписать вручную.</t>
  </si>
  <si>
    <t>5. Перед началом удалите строки-примеры на листе «Операции» (строки 2–33).</t>
  </si>
  <si>
    <t>Когда таблицы станет мало</t>
  </si>
  <si>
    <t>Эту таблицу можно целиком перенести в свод.ли — приложение для учёта финансов на телефоне, компьютере и в браузере. Оно бесплатное, без подписки и рекламы.</t>
  </si>
  <si>
    <t>Как перенести: установите приложение, откройте «Импорт», выберите «Excel / таблица» и этот файл. Операции, категории и счета перенесутся сами. Если что-то пошло не так, импорт отменяется одной кнопкой.</t>
  </si>
  <si>
    <t>В приложении — бюджеты по категориям, отчёты, цели накоплений и общий доступ к учёту для семьи.</t>
  </si>
  <si>
    <t>Скачать свод.ли — svodly.ru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</si>
</sst>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;-#,##0;&quot;–&quot;"/>
    <numFmt numFmtId="166" formatCode="0%;-0%;&quot;–&quot;"/>
  </numFmts>
  <fonts count="14" x14ac:knownFonts="1">
    <font>
      <color theme="1"/>
      <family val="2"/>
      <scheme val="minor"/>
      <sz val="11"/>
      <name val="Calibri"/>
    </font>
    <font>
      <b/>
      <color rgb="FFFAF7F2"/>
    </font>
    <font>
      <b/>
      <color rgb="FF455F31"/>
      <sz val="18"/>
    </font>
    <font>
      <color rgb="FF7A7166"/>
    </font>
    <font>
      <b/>
    </font>
    <font>
      <b/>
      <sz val="13"/>
    </font>
    <font>
      <b/>
      <color rgb="FF1A1612"/>
      <sz val="13"/>
    </font>
    <font>
      <color rgb="FF5A7A3E"/>
    </font>
    <font>
      <color rgb="FFA8482E"/>
    </font>
    <font>
      <i/>
      <color rgb="FF7A7166"/>
    </font>
    <font>
      <u/>
      <color rgb="FF455F31"/>
    </font>
    <font>
      <b/>
      <color rgb="FF455F31"/>
      <sz val="16"/>
    </font>
    <font>
      <color rgb="FF1A1612"/>
      <sz val="12"/>
    </font>
    <font>
      <b/>
      <u/>
      <color rgb="FF455F31"/>
      <sz val="12"/>
    </font>
  </fonts>
  <fills count="5">
    <fill>
      <patternFill patternType="none"/>
    </fill>
    <fill>
      <patternFill patternType="gray125"/>
    </fill>
    <fill>
      <patternFill patternType="solid">
        <fgColor rgb="FF6B8E4E"/>
      </patternFill>
    </fill>
    <fill>
      <patternFill patternType="solid">
        <fgColor rgb="FFF0F3E8"/>
      </patternFill>
    </fill>
    <fill>
      <patternFill patternType="solid">
        <fgColor rgb="FFFAF7F2"/>
      </patternFill>
    </fill>
  </fills>
  <borders count="3">
    <border>
      <left/>
      <right/>
      <top/>
      <bottom/>
      <diagonal/>
    </border>
    <border>
      <left style="thin">
        <color rgb="FF6B8E4E"/>
      </left>
      <right style="thin">
        <color rgb="FF6B8E4E"/>
      </right>
      <top style="thin">
        <color rgb="FF6B8E4E"/>
      </top>
      <bottom style="thin">
        <color rgb="FF6B8E4E"/>
      </bottom>
      <diagonal/>
    </border>
    <border>
      <left/>
      <right/>
      <top/>
      <bottom style="thin">
        <color rgb="FFE8E2D6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 inden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center"/>
    </xf>
    <xf numFmtId="0" fontId="6" fillId="0" borderId="0" xfId="0" applyFont="1"/>
    <xf numFmtId="0" fontId="1" fillId="2" borderId="0" xfId="0" applyFont="1" applyFill="1" applyAlignment="1">
      <alignment horizontal="right" vertical="center"/>
    </xf>
    <xf numFmtId="0" fontId="0" fillId="0" borderId="2" xfId="0" applyBorder="1"/>
    <xf numFmtId="165" fontId="7" fillId="0" borderId="2" xfId="0" applyNumberFormat="1" applyFont="1" applyBorder="1"/>
    <xf numFmtId="165" fontId="8" fillId="0" borderId="2" xfId="0" applyNumberFormat="1" applyFont="1" applyBorder="1"/>
    <xf numFmtId="165" fontId="0" fillId="0" borderId="2" xfId="0" applyNumberFormat="1" applyBorder="1"/>
    <xf numFmtId="165" fontId="4" fillId="3" borderId="0" xfId="0" applyNumberFormat="1" applyFont="1" applyFill="1"/>
    <xf numFmtId="165" fontId="9" fillId="0" borderId="2" xfId="0" applyNumberFormat="1" applyFont="1" applyBorder="1"/>
    <xf numFmtId="165" fontId="4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0" fontId="8" fillId="0" borderId="2" xfId="0" applyFont="1" applyBorder="1"/>
    <xf numFmtId="165" fontId="4" fillId="0" borderId="0" xfId="0" applyNumberFormat="1" applyFont="1"/>
    <xf numFmtId="166" fontId="3" fillId="0" borderId="0" xfId="0" applyNumberFormat="1" applyFont="1" applyAlignment="1">
      <alignment horizontal="right"/>
    </xf>
    <xf numFmtId="0" fontId="8" fillId="0" borderId="0" xfId="0" applyFont="1"/>
    <xf numFmtId="165" fontId="0" fillId="0" borderId="0" xfId="0" applyNumberFormat="1"/>
    <xf numFmtId="0" fontId="7" fillId="0" borderId="2" xfId="0" applyFont="1" applyBorder="1"/>
    <xf numFmtId="0" fontId="7" fillId="0" borderId="0" xfId="0" applyFont="1"/>
    <xf numFmtId="0" fontId="10" fillId="0" borderId="0" xfId="0" applyFont="1"/>
    <xf numFmtId="0" fontId="1" fillId="2" borderId="0" xfId="0" applyFont="1" applyFill="1"/>
    <xf numFmtId="0" fontId="0" fillId="4" borderId="2" xfId="0" applyFill="1" applyBorder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i/>
        <color rgb="FF7A7166"/>
      </font>
    </dxf>
    <dxf>
      <font>
        <color rgb="FFA8482E"/>
      </font>
    </dxf>
    <dxf>
      <font>
        <color rgb="FF5A7A3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vodly.ru/use-cases/excel?utm_source=docs&amp;utm_medium=template&amp;utm_campaign=budget_table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vodly.ru/use-cases/excel?utm_source=docs&amp;utm_medium=template&amp;utm_campaign=budget_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8E4E"/>
  </sheetPr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4" style="2" customWidth="1"/>
    <col min="3" max="3" width="22" customWidth="1"/>
    <col min="4" max="4" width="24" customWidth="1"/>
    <col min="5" max="5" width="16" customWidth="1"/>
    <col min="6" max="6" width="18" customWidth="1"/>
    <col min="7" max="7" width="26" customWidth="1"/>
    <col min="8" max="8" width="40" customWidth="1"/>
  </cols>
  <sheetData>
    <row r="1" ht="24" customHeight="1" spans="1:8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>
        <v>46206</v>
      </c>
      <c r="B2" s="2">
        <v>-3250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s="1">
        <v>46208</v>
      </c>
      <c r="B3" s="2">
        <v>45000</v>
      </c>
      <c r="C3" t="s">
        <v>14</v>
      </c>
      <c r="D3" t="s">
        <v>11</v>
      </c>
      <c r="E3" t="s">
        <v>10</v>
      </c>
      <c r="F3" t="s">
        <v>11</v>
      </c>
      <c r="G3" t="s">
        <v>15</v>
      </c>
      <c r="H3" t="s">
        <v>16</v>
      </c>
    </row>
    <row r="4" spans="1:8" x14ac:dyDescent="0.25">
      <c r="A4" s="1">
        <v>46209</v>
      </c>
      <c r="B4" s="2">
        <v>-6800</v>
      </c>
      <c r="C4" t="s">
        <v>17</v>
      </c>
      <c r="D4" t="s">
        <v>18</v>
      </c>
      <c r="E4" t="s">
        <v>10</v>
      </c>
      <c r="F4" t="s">
        <v>11</v>
      </c>
      <c r="G4" t="s">
        <v>19</v>
      </c>
      <c r="H4" t="s">
        <v>20</v>
      </c>
    </row>
    <row r="5" spans="1:8" x14ac:dyDescent="0.25">
      <c r="A5" s="1">
        <v>46211</v>
      </c>
      <c r="B5" s="2">
        <v>-2300</v>
      </c>
      <c r="C5" t="s">
        <v>21</v>
      </c>
      <c r="D5" t="s">
        <v>22</v>
      </c>
      <c r="E5" t="s">
        <v>10</v>
      </c>
      <c r="F5" t="s">
        <v>11</v>
      </c>
      <c r="G5" t="s">
        <v>11</v>
      </c>
      <c r="H5" t="s">
        <v>23</v>
      </c>
    </row>
    <row r="6" spans="1:8" x14ac:dyDescent="0.25">
      <c r="A6" s="1">
        <v>46214</v>
      </c>
      <c r="B6" s="2">
        <v>-1450</v>
      </c>
      <c r="C6" t="s">
        <v>8</v>
      </c>
      <c r="D6" t="s">
        <v>24</v>
      </c>
      <c r="E6" t="s">
        <v>10</v>
      </c>
      <c r="F6" t="s">
        <v>11</v>
      </c>
      <c r="G6" t="s">
        <v>25</v>
      </c>
      <c r="H6" t="s">
        <v>26</v>
      </c>
    </row>
    <row r="7" spans="1:8" x14ac:dyDescent="0.25">
      <c r="A7" s="1">
        <v>46215</v>
      </c>
      <c r="B7" s="2">
        <v>5000</v>
      </c>
      <c r="C7" t="s">
        <v>11</v>
      </c>
      <c r="D7" t="s">
        <v>11</v>
      </c>
      <c r="E7" t="s">
        <v>10</v>
      </c>
      <c r="F7" t="s">
        <v>27</v>
      </c>
      <c r="G7" t="s">
        <v>11</v>
      </c>
      <c r="H7" t="s">
        <v>28</v>
      </c>
    </row>
    <row r="8" spans="1:8" x14ac:dyDescent="0.25">
      <c r="A8" s="1">
        <v>46218</v>
      </c>
      <c r="B8" s="2">
        <v>-1100</v>
      </c>
      <c r="C8" t="s">
        <v>17</v>
      </c>
      <c r="D8" t="s">
        <v>29</v>
      </c>
      <c r="E8" t="s">
        <v>10</v>
      </c>
      <c r="F8" t="s">
        <v>11</v>
      </c>
      <c r="G8" t="s">
        <v>11</v>
      </c>
      <c r="H8" t="s">
        <v>30</v>
      </c>
    </row>
    <row r="9" spans="1:8" x14ac:dyDescent="0.25">
      <c r="A9" s="1">
        <v>46221</v>
      </c>
      <c r="B9" s="2">
        <v>-4100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 t="s">
        <v>11</v>
      </c>
    </row>
    <row r="10" spans="1:8" x14ac:dyDescent="0.25">
      <c r="A10" s="1">
        <v>46223</v>
      </c>
      <c r="B10" s="2">
        <v>55000</v>
      </c>
      <c r="C10" t="s">
        <v>14</v>
      </c>
      <c r="D10" t="s">
        <v>11</v>
      </c>
      <c r="E10" t="s">
        <v>10</v>
      </c>
      <c r="F10" t="s">
        <v>11</v>
      </c>
      <c r="G10" t="s">
        <v>15</v>
      </c>
      <c r="H10" t="s">
        <v>31</v>
      </c>
    </row>
    <row r="11" spans="1:8" x14ac:dyDescent="0.25">
      <c r="A11" s="1">
        <v>46224</v>
      </c>
      <c r="B11" s="2">
        <v>10000</v>
      </c>
      <c r="C11" t="s">
        <v>11</v>
      </c>
      <c r="D11" t="s">
        <v>11</v>
      </c>
      <c r="E11" t="s">
        <v>10</v>
      </c>
      <c r="F11" t="s">
        <v>32</v>
      </c>
      <c r="G11" t="s">
        <v>11</v>
      </c>
      <c r="H11" t="s">
        <v>33</v>
      </c>
    </row>
    <row r="12" spans="1:8" x14ac:dyDescent="0.25">
      <c r="A12" s="1">
        <v>46227</v>
      </c>
      <c r="B12" s="2">
        <v>-1800</v>
      </c>
      <c r="C12" t="s">
        <v>34</v>
      </c>
      <c r="D12" t="s">
        <v>35</v>
      </c>
      <c r="E12" t="s">
        <v>27</v>
      </c>
      <c r="F12" t="s">
        <v>11</v>
      </c>
      <c r="G12" t="s">
        <v>11</v>
      </c>
      <c r="H12" t="s">
        <v>36</v>
      </c>
    </row>
    <row r="13" spans="1:8" x14ac:dyDescent="0.25">
      <c r="A13" s="1">
        <v>46230</v>
      </c>
      <c r="B13" s="2">
        <v>-2900</v>
      </c>
      <c r="C13" t="s">
        <v>37</v>
      </c>
      <c r="D13" t="s">
        <v>38</v>
      </c>
      <c r="E13" t="s">
        <v>10</v>
      </c>
      <c r="F13" t="s">
        <v>11</v>
      </c>
      <c r="G13" t="s">
        <v>38</v>
      </c>
      <c r="H13" t="s">
        <v>11</v>
      </c>
    </row>
    <row r="14" spans="1:8" x14ac:dyDescent="0.25">
      <c r="A14" s="1">
        <v>46236</v>
      </c>
      <c r="B14" s="2">
        <v>-3600</v>
      </c>
      <c r="C14" t="s">
        <v>8</v>
      </c>
      <c r="D14" t="s">
        <v>9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5">
      <c r="A15" s="1">
        <v>46239</v>
      </c>
      <c r="B15" s="2">
        <v>45000</v>
      </c>
      <c r="C15" t="s">
        <v>14</v>
      </c>
      <c r="D15" t="s">
        <v>11</v>
      </c>
      <c r="E15" t="s">
        <v>10</v>
      </c>
      <c r="F15" t="s">
        <v>11</v>
      </c>
      <c r="G15" t="s">
        <v>15</v>
      </c>
      <c r="H15" t="s">
        <v>16</v>
      </c>
    </row>
    <row r="16" spans="1:8" x14ac:dyDescent="0.25">
      <c r="A16" s="1">
        <v>46240</v>
      </c>
      <c r="B16" s="2">
        <v>-7050</v>
      </c>
      <c r="C16" t="s">
        <v>17</v>
      </c>
      <c r="D16" t="s">
        <v>18</v>
      </c>
      <c r="E16" t="s">
        <v>10</v>
      </c>
      <c r="F16" t="s">
        <v>11</v>
      </c>
      <c r="G16" t="s">
        <v>19</v>
      </c>
      <c r="H16" t="s">
        <v>39</v>
      </c>
    </row>
    <row r="17" spans="1:8" x14ac:dyDescent="0.25">
      <c r="A17" s="1">
        <v>46243</v>
      </c>
      <c r="B17" s="2">
        <v>-7500</v>
      </c>
      <c r="C17" t="s">
        <v>40</v>
      </c>
      <c r="D17" t="s">
        <v>41</v>
      </c>
      <c r="E17" t="s">
        <v>10</v>
      </c>
      <c r="F17" t="s">
        <v>11</v>
      </c>
      <c r="G17" t="s">
        <v>11</v>
      </c>
      <c r="H17" t="s">
        <v>42</v>
      </c>
    </row>
    <row r="18" spans="1:8" x14ac:dyDescent="0.25">
      <c r="A18" s="1">
        <v>46246</v>
      </c>
      <c r="B18" s="2">
        <v>12000</v>
      </c>
      <c r="C18" t="s">
        <v>43</v>
      </c>
      <c r="D18" t="s">
        <v>11</v>
      </c>
      <c r="E18" t="s">
        <v>10</v>
      </c>
      <c r="F18" t="s">
        <v>11</v>
      </c>
      <c r="G18" t="s">
        <v>11</v>
      </c>
      <c r="H18" t="s">
        <v>44</v>
      </c>
    </row>
    <row r="19" spans="1:8" x14ac:dyDescent="0.25">
      <c r="A19" s="1">
        <v>46249</v>
      </c>
      <c r="B19" s="2">
        <v>-1100</v>
      </c>
      <c r="C19" t="s">
        <v>17</v>
      </c>
      <c r="D19" t="s">
        <v>29</v>
      </c>
      <c r="E19" t="s">
        <v>10</v>
      </c>
      <c r="F19" t="s">
        <v>11</v>
      </c>
      <c r="G19" t="s">
        <v>11</v>
      </c>
      <c r="H19" t="s">
        <v>30</v>
      </c>
    </row>
    <row r="20" spans="1:8" x14ac:dyDescent="0.25">
      <c r="A20" s="1">
        <v>46250</v>
      </c>
      <c r="B20" s="2">
        <v>-640</v>
      </c>
      <c r="C20" t="s">
        <v>21</v>
      </c>
      <c r="D20" t="s">
        <v>45</v>
      </c>
      <c r="E20" t="s">
        <v>10</v>
      </c>
      <c r="F20" t="s">
        <v>11</v>
      </c>
      <c r="G20" t="s">
        <v>11</v>
      </c>
      <c r="H20" t="s">
        <v>11</v>
      </c>
    </row>
    <row r="21" spans="1:8" x14ac:dyDescent="0.25">
      <c r="A21" s="1">
        <v>46253</v>
      </c>
      <c r="B21" s="2">
        <v>-3000</v>
      </c>
      <c r="C21" t="s">
        <v>46</v>
      </c>
      <c r="D21" t="s">
        <v>11</v>
      </c>
      <c r="E21" t="s">
        <v>27</v>
      </c>
      <c r="F21" t="s">
        <v>11</v>
      </c>
      <c r="G21" t="s">
        <v>11</v>
      </c>
      <c r="H21" t="s">
        <v>47</v>
      </c>
    </row>
    <row r="22" spans="1:8" x14ac:dyDescent="0.25">
      <c r="A22" s="1">
        <v>46254</v>
      </c>
      <c r="B22" s="2">
        <v>55000</v>
      </c>
      <c r="C22" t="s">
        <v>14</v>
      </c>
      <c r="D22" t="s">
        <v>11</v>
      </c>
      <c r="E22" t="s">
        <v>10</v>
      </c>
      <c r="F22" t="s">
        <v>11</v>
      </c>
      <c r="G22" t="s">
        <v>15</v>
      </c>
      <c r="H22" t="s">
        <v>48</v>
      </c>
    </row>
    <row r="23" spans="1:8" x14ac:dyDescent="0.25">
      <c r="A23" s="1">
        <v>46255</v>
      </c>
      <c r="B23" s="2">
        <v>10000</v>
      </c>
      <c r="C23" t="s">
        <v>11</v>
      </c>
      <c r="D23" t="s">
        <v>11</v>
      </c>
      <c r="E23" t="s">
        <v>10</v>
      </c>
      <c r="F23" t="s">
        <v>32</v>
      </c>
      <c r="G23" t="s">
        <v>11</v>
      </c>
      <c r="H23" t="s">
        <v>33</v>
      </c>
    </row>
    <row r="24" spans="1:8" x14ac:dyDescent="0.25">
      <c r="A24" s="1">
        <v>46259</v>
      </c>
      <c r="B24" s="2">
        <v>-4350</v>
      </c>
      <c r="C24" t="s">
        <v>8</v>
      </c>
      <c r="D24" t="s">
        <v>9</v>
      </c>
      <c r="E24" t="s">
        <v>10</v>
      </c>
      <c r="F24" t="s">
        <v>11</v>
      </c>
      <c r="G24" t="s">
        <v>12</v>
      </c>
      <c r="H24" t="s">
        <v>11</v>
      </c>
    </row>
    <row r="25" spans="1:8" x14ac:dyDescent="0.25">
      <c r="A25" s="1">
        <v>46263</v>
      </c>
      <c r="B25" s="2">
        <v>-5200</v>
      </c>
      <c r="C25" t="s">
        <v>49</v>
      </c>
      <c r="D25" t="s">
        <v>11</v>
      </c>
      <c r="E25" t="s">
        <v>10</v>
      </c>
      <c r="F25" t="s">
        <v>11</v>
      </c>
      <c r="G25" t="s">
        <v>11</v>
      </c>
      <c r="H25" t="s">
        <v>50</v>
      </c>
    </row>
    <row r="26" spans="1:8" x14ac:dyDescent="0.25">
      <c r="A26" s="1">
        <v>46266</v>
      </c>
      <c r="B26" s="2">
        <v>-3400</v>
      </c>
      <c r="C26" t="s">
        <v>8</v>
      </c>
      <c r="D26" t="s">
        <v>9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5">
      <c r="A27" s="1">
        <v>46270</v>
      </c>
      <c r="B27" s="2">
        <v>45000</v>
      </c>
      <c r="C27" t="s">
        <v>14</v>
      </c>
      <c r="D27" t="s">
        <v>11</v>
      </c>
      <c r="E27" t="s">
        <v>10</v>
      </c>
      <c r="F27" t="s">
        <v>11</v>
      </c>
      <c r="G27" t="s">
        <v>15</v>
      </c>
      <c r="H27" t="s">
        <v>16</v>
      </c>
    </row>
    <row r="28" spans="1:8" x14ac:dyDescent="0.25">
      <c r="A28" s="1">
        <v>46271</v>
      </c>
      <c r="B28" s="2">
        <v>-6900</v>
      </c>
      <c r="C28" t="s">
        <v>17</v>
      </c>
      <c r="D28" t="s">
        <v>18</v>
      </c>
      <c r="E28" t="s">
        <v>10</v>
      </c>
      <c r="F28" t="s">
        <v>11</v>
      </c>
      <c r="G28" t="s">
        <v>19</v>
      </c>
      <c r="H28" t="s">
        <v>51</v>
      </c>
    </row>
    <row r="29" spans="1:8" x14ac:dyDescent="0.25">
      <c r="A29" s="1">
        <v>46273</v>
      </c>
      <c r="B29" s="2">
        <v>-2300</v>
      </c>
      <c r="C29" t="s">
        <v>21</v>
      </c>
      <c r="D29" t="s">
        <v>22</v>
      </c>
      <c r="E29" t="s">
        <v>10</v>
      </c>
      <c r="F29" t="s">
        <v>11</v>
      </c>
      <c r="G29" t="s">
        <v>11</v>
      </c>
      <c r="H29" t="s">
        <v>23</v>
      </c>
    </row>
    <row r="30" spans="1:8" x14ac:dyDescent="0.25">
      <c r="A30" s="1">
        <v>46275</v>
      </c>
      <c r="B30" s="2">
        <v>830</v>
      </c>
      <c r="C30" t="s">
        <v>52</v>
      </c>
      <c r="D30" t="s">
        <v>11</v>
      </c>
      <c r="E30" t="s">
        <v>10</v>
      </c>
      <c r="F30" t="s">
        <v>11</v>
      </c>
      <c r="G30" t="s">
        <v>11</v>
      </c>
      <c r="H30" t="s">
        <v>53</v>
      </c>
    </row>
    <row r="31" spans="1:8" x14ac:dyDescent="0.25">
      <c r="A31" s="1">
        <v>46278</v>
      </c>
      <c r="B31" s="2">
        <v>-1750</v>
      </c>
      <c r="C31" t="s">
        <v>8</v>
      </c>
      <c r="D31" t="s">
        <v>24</v>
      </c>
      <c r="E31" t="s">
        <v>10</v>
      </c>
      <c r="F31" t="s">
        <v>11</v>
      </c>
      <c r="G31" t="s">
        <v>11</v>
      </c>
      <c r="H31" t="s">
        <v>54</v>
      </c>
    </row>
    <row r="32" spans="1:8" x14ac:dyDescent="0.25">
      <c r="A32" s="1">
        <v>46280</v>
      </c>
      <c r="B32" s="2">
        <v>-1100</v>
      </c>
      <c r="C32" t="s">
        <v>17</v>
      </c>
      <c r="D32" t="s">
        <v>29</v>
      </c>
      <c r="E32" t="s">
        <v>10</v>
      </c>
      <c r="F32" t="s">
        <v>11</v>
      </c>
      <c r="G32" t="s">
        <v>11</v>
      </c>
      <c r="H32" t="s">
        <v>30</v>
      </c>
    </row>
    <row r="33" spans="1:8" x14ac:dyDescent="0.25">
      <c r="A33" s="1">
        <v>46282</v>
      </c>
      <c r="B33" s="2">
        <v>-2400</v>
      </c>
      <c r="C33" t="s">
        <v>55</v>
      </c>
      <c r="D33" t="s">
        <v>56</v>
      </c>
      <c r="E33" t="s">
        <v>10</v>
      </c>
      <c r="F33" t="s">
        <v>11</v>
      </c>
      <c r="G33" t="s">
        <v>11</v>
      </c>
      <c r="H33" t="s">
        <v>57</v>
      </c>
    </row>
  </sheetData>
  <autoFilter ref="A1:H1"/>
  <conditionalFormatting sqref="A2:H5000">
    <cfRule type="expression" dxfId="0" priority="1">
      <formula>$F2&lt;&gt;""</formula>
    </cfRule>
  </conditionalFormatting>
  <conditionalFormatting sqref="B2:B5000">
    <cfRule type="expression" dxfId="1" priority="2">
      <formula>AND($F2="",ISNUMBER($B2),$B2&lt;0)</formula>
    </cfRule>
    <cfRule type="expression" dxfId="2" priority="3">
      <formula>AND($F2="",ISNUMBER($B2),$B2&gt;0)</formula>
    </cfRule>
  </conditionalFormatting>
  <dataValidations count="5">
    <dataValidation type="date" operator="greaterThan" allowBlank="1" showErrorMessage="1" errorStyle="warning" errorTitle="Нужна дата" error="Впишите дату, например 05.09.2026 — иначе сводка и импорт её не поймут." sqref="A2:A5000">
      <formula1>32874</formula1>
    </dataValidation>
    <dataValidation type="decimal" operator="notEqual" allowBlank="1" showInputMessage="1" promptTitle="Сумма" prompt="Расход — с минусом (−1200), доход — без знака (45000)." showErrorMessage="1" errorStyle="warning" errorTitle="Нужна сумма числом" error="Только число, без «руб.» и пробелов в тексте. Расход — с минусом, доход — без знака." sqref="B2:B5000">
      <formula1>0</formula1>
    </dataValidation>
    <dataValidation type="list" allowBlank="1" showInputMessage="1" promptTitle="Подсказка" prompt="Выберите категорию. Свои добавляйте на листе «Категории»." sqref="C2:C5000">
      <formula1>'Категории'!$E$2:$E$43</formula1>
    </dataValidation>
    <dataValidation type="list" allowBlank="1" showInputMessage="1" promptTitle="Подсказка" prompt="Счёт операции. Свои счета — на листе «Категории»." sqref="E2:E5000">
      <formula1>'Категории'!$C$2:$C$13</formula1>
    </dataValidation>
    <dataValidation type="list" allowBlank="1" showInputMessage="1" promptTitle="Подсказка" prompt="Только для перевода: счёт, на который пришли деньги." sqref="F2:F5000">
      <formula1>'Категории'!$C$2:$C$13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55F31"/>
  </sheetPr>
  <dimension ref="A1:P7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6" customWidth="1"/>
    <col min="2" max="2" width="14" customWidth="1"/>
    <col min="3" max="3" width="12" customWidth="1"/>
    <col min="4" max="4" width="16" customWidth="1"/>
    <col min="5" max="16" width="11" customWidth="1"/>
  </cols>
  <sheetData>
    <row r="1" spans="1:1" x14ac:dyDescent="0.25">
      <c r="A1" s="5" t="s">
        <v>58</v>
      </c>
    </row>
    <row r="2" spans="1:1" x14ac:dyDescent="0.25">
      <c r="A2" s="6" t="s">
        <v>59</v>
      </c>
    </row>
    <row r="4" spans="1:3" x14ac:dyDescent="0.25">
      <c r="A4" s="7" t="s">
        <v>60</v>
      </c>
      <c r="B4" s="8">
        <f>IF(COUNT('Операции'!$A:$A)=0,YEAR(TODAY()),YEAR(MAX('Операции'!$A:$A)))</f>
        <v>2026</v>
      </c>
      <c r="C4" s="6" t="s">
        <v>61</v>
      </c>
    </row>
    <row r="6" spans="1:1" x14ac:dyDescent="0.25">
      <c r="A6" s="9" t="s">
        <v>62</v>
      </c>
    </row>
    <row r="7" ht="20" customHeight="1" spans="1:5" x14ac:dyDescent="0.25">
      <c r="A7" s="3" t="s">
        <v>63</v>
      </c>
      <c r="B7" s="10" t="s">
        <v>64</v>
      </c>
      <c r="C7" s="10" t="s">
        <v>65</v>
      </c>
      <c r="D7" s="10" t="s">
        <v>66</v>
      </c>
      <c r="E7" s="10" t="s">
        <v>67</v>
      </c>
    </row>
    <row r="8" spans="1:5" x14ac:dyDescent="0.25">
      <c r="A8" s="11" t="s">
        <v>68</v>
      </c>
      <c r="B8" s="12">
        <f>SUMIFS('Операции'!$B:$B,'Операции'!$A:$A,"&gt;="&amp;DATE($B$4,1,1),'Операции'!$A:$A,"&lt;"&amp;DATE($B$4,2,1),'Операции'!$B:$B,"&gt;0")-SUMIFS('Операции'!$B:$B,'Операции'!$A:$A,"&gt;="&amp;DATE($B$4,1,1),'Операции'!$A:$A,"&lt;"&amp;DATE($B$4,2,1),'Операции'!$B:$B,"&gt;0",'Операции'!$F:$F,"&lt;&gt;")</f>
        <v>0</v>
      </c>
      <c r="C8" s="13">
        <f>-(SUMIFS('Операции'!$B:$B,'Операции'!$A:$A,"&gt;="&amp;DATE($B$4,1,1),'Операции'!$A:$A,"&lt;"&amp;DATE($B$4,2,1),'Операции'!$B:$B,"&lt;0")-SUMIFS('Операции'!$B:$B,'Операции'!$A:$A,"&gt;="&amp;DATE($B$4,1,1),'Операции'!$A:$A,"&lt;"&amp;DATE($B$4,2,1),'Операции'!$B:$B,"&lt;0",'Операции'!$F:$F,"&lt;&gt;"))</f>
        <v>0</v>
      </c>
      <c r="D8" s="14">
        <f>B8-C8</f>
        <v>0</v>
      </c>
      <c r="E8" s="14">
        <f>SUM($D$8:D8)</f>
        <v>0</v>
      </c>
    </row>
    <row r="9" spans="1:5" x14ac:dyDescent="0.25">
      <c r="A9" s="11" t="s">
        <v>69</v>
      </c>
      <c r="B9" s="12">
        <f>SUMIFS('Операции'!$B:$B,'Операции'!$A:$A,"&gt;="&amp;DATE($B$4,2,1),'Операции'!$A:$A,"&lt;"&amp;DATE($B$4,3,1),'Операции'!$B:$B,"&gt;0")-SUMIFS('Операции'!$B:$B,'Операции'!$A:$A,"&gt;="&amp;DATE($B$4,2,1),'Операции'!$A:$A,"&lt;"&amp;DATE($B$4,3,1),'Операции'!$B:$B,"&gt;0",'Операции'!$F:$F,"&lt;&gt;")</f>
        <v>0</v>
      </c>
      <c r="C9" s="13">
        <f>-(SUMIFS('Операции'!$B:$B,'Операции'!$A:$A,"&gt;="&amp;DATE($B$4,2,1),'Операции'!$A:$A,"&lt;"&amp;DATE($B$4,3,1),'Операции'!$B:$B,"&lt;0")-SUMIFS('Операции'!$B:$B,'Операции'!$A:$A,"&gt;="&amp;DATE($B$4,2,1),'Операции'!$A:$A,"&lt;"&amp;DATE($B$4,3,1),'Операции'!$B:$B,"&lt;0",'Операции'!$F:$F,"&lt;&gt;"))</f>
        <v>0</v>
      </c>
      <c r="D9" s="14">
        <f>B9-C9</f>
        <v>0</v>
      </c>
      <c r="E9" s="14">
        <f>SUM($D$8:D9)</f>
        <v>0</v>
      </c>
    </row>
    <row r="10" spans="1:5" x14ac:dyDescent="0.25">
      <c r="A10" s="11" t="s">
        <v>70</v>
      </c>
      <c r="B10" s="12">
        <f>SUMIFS('Операции'!$B:$B,'Операции'!$A:$A,"&gt;="&amp;DATE($B$4,3,1),'Операции'!$A:$A,"&lt;"&amp;DATE($B$4,4,1),'Операции'!$B:$B,"&gt;0")-SUMIFS('Операции'!$B:$B,'Операции'!$A:$A,"&gt;="&amp;DATE($B$4,3,1),'Операции'!$A:$A,"&lt;"&amp;DATE($B$4,4,1),'Операции'!$B:$B,"&gt;0",'Операции'!$F:$F,"&lt;&gt;")</f>
        <v>0</v>
      </c>
      <c r="C10" s="13">
        <f>-(SUMIFS('Операции'!$B:$B,'Операции'!$A:$A,"&gt;="&amp;DATE($B$4,3,1),'Операции'!$A:$A,"&lt;"&amp;DATE($B$4,4,1),'Операции'!$B:$B,"&lt;0")-SUMIFS('Операции'!$B:$B,'Операции'!$A:$A,"&gt;="&amp;DATE($B$4,3,1),'Операции'!$A:$A,"&lt;"&amp;DATE($B$4,4,1),'Операции'!$B:$B,"&lt;0",'Операции'!$F:$F,"&lt;&gt;"))</f>
        <v>0</v>
      </c>
      <c r="D10" s="14">
        <f>B10-C10</f>
        <v>0</v>
      </c>
      <c r="E10" s="14">
        <f>SUM($D$8:D10)</f>
        <v>0</v>
      </c>
    </row>
    <row r="11" spans="1:5" x14ac:dyDescent="0.25">
      <c r="A11" s="11" t="s">
        <v>71</v>
      </c>
      <c r="B11" s="12">
        <f>SUMIFS('Операции'!$B:$B,'Операции'!$A:$A,"&gt;="&amp;DATE($B$4,4,1),'Операции'!$A:$A,"&lt;"&amp;DATE($B$4,5,1),'Операции'!$B:$B,"&gt;0")-SUMIFS('Операции'!$B:$B,'Операции'!$A:$A,"&gt;="&amp;DATE($B$4,4,1),'Операции'!$A:$A,"&lt;"&amp;DATE($B$4,5,1),'Операции'!$B:$B,"&gt;0",'Операции'!$F:$F,"&lt;&gt;")</f>
        <v>0</v>
      </c>
      <c r="C11" s="13">
        <f>-(SUMIFS('Операции'!$B:$B,'Операции'!$A:$A,"&gt;="&amp;DATE($B$4,4,1),'Операции'!$A:$A,"&lt;"&amp;DATE($B$4,5,1),'Операции'!$B:$B,"&lt;0")-SUMIFS('Операции'!$B:$B,'Операции'!$A:$A,"&gt;="&amp;DATE($B$4,4,1),'Операции'!$A:$A,"&lt;"&amp;DATE($B$4,5,1),'Операции'!$B:$B,"&lt;0",'Операции'!$F:$F,"&lt;&gt;"))</f>
        <v>0</v>
      </c>
      <c r="D11" s="14">
        <f>B11-C11</f>
        <v>0</v>
      </c>
      <c r="E11" s="14">
        <f>SUM($D$8:D11)</f>
        <v>0</v>
      </c>
    </row>
    <row r="12" spans="1:5" x14ac:dyDescent="0.25">
      <c r="A12" s="11" t="s">
        <v>72</v>
      </c>
      <c r="B12" s="12">
        <f>SUMIFS('Операции'!$B:$B,'Операции'!$A:$A,"&gt;="&amp;DATE($B$4,5,1),'Операции'!$A:$A,"&lt;"&amp;DATE($B$4,6,1),'Операции'!$B:$B,"&gt;0")-SUMIFS('Операции'!$B:$B,'Операции'!$A:$A,"&gt;="&amp;DATE($B$4,5,1),'Операции'!$A:$A,"&lt;"&amp;DATE($B$4,6,1),'Операции'!$B:$B,"&gt;0",'Операции'!$F:$F,"&lt;&gt;")</f>
        <v>0</v>
      </c>
      <c r="C12" s="13">
        <f>-(SUMIFS('Операции'!$B:$B,'Операции'!$A:$A,"&gt;="&amp;DATE($B$4,5,1),'Операции'!$A:$A,"&lt;"&amp;DATE($B$4,6,1),'Операции'!$B:$B,"&lt;0")-SUMIFS('Операции'!$B:$B,'Операции'!$A:$A,"&gt;="&amp;DATE($B$4,5,1),'Операции'!$A:$A,"&lt;"&amp;DATE($B$4,6,1),'Операции'!$B:$B,"&lt;0",'Операции'!$F:$F,"&lt;&gt;"))</f>
        <v>0</v>
      </c>
      <c r="D12" s="14">
        <f>B12-C12</f>
        <v>0</v>
      </c>
      <c r="E12" s="14">
        <f>SUM($D$8:D12)</f>
        <v>0</v>
      </c>
    </row>
    <row r="13" spans="1:5" x14ac:dyDescent="0.25">
      <c r="A13" s="11" t="s">
        <v>73</v>
      </c>
      <c r="B13" s="12">
        <f>SUMIFS('Операции'!$B:$B,'Операции'!$A:$A,"&gt;="&amp;DATE($B$4,6,1),'Операции'!$A:$A,"&lt;"&amp;DATE($B$4,7,1),'Операции'!$B:$B,"&gt;0")-SUMIFS('Операции'!$B:$B,'Операции'!$A:$A,"&gt;="&amp;DATE($B$4,6,1),'Операции'!$A:$A,"&lt;"&amp;DATE($B$4,7,1),'Операции'!$B:$B,"&gt;0",'Операции'!$F:$F,"&lt;&gt;")</f>
        <v>0</v>
      </c>
      <c r="C13" s="13">
        <f>-(SUMIFS('Операции'!$B:$B,'Операции'!$A:$A,"&gt;="&amp;DATE($B$4,6,1),'Операции'!$A:$A,"&lt;"&amp;DATE($B$4,7,1),'Операции'!$B:$B,"&lt;0")-SUMIFS('Операции'!$B:$B,'Операции'!$A:$A,"&gt;="&amp;DATE($B$4,6,1),'Операции'!$A:$A,"&lt;"&amp;DATE($B$4,7,1),'Операции'!$B:$B,"&lt;0",'Операции'!$F:$F,"&lt;&gt;"))</f>
        <v>0</v>
      </c>
      <c r="D13" s="14">
        <f>B13-C13</f>
        <v>0</v>
      </c>
      <c r="E13" s="14">
        <f>SUM($D$8:D13)</f>
        <v>0</v>
      </c>
    </row>
    <row r="14" spans="1:5" x14ac:dyDescent="0.25">
      <c r="A14" s="11" t="s">
        <v>74</v>
      </c>
      <c r="B14" s="12">
        <f>SUMIFS('Операции'!$B:$B,'Операции'!$A:$A,"&gt;="&amp;DATE($B$4,7,1),'Операции'!$A:$A,"&lt;"&amp;DATE($B$4,8,1),'Операции'!$B:$B,"&gt;0")-SUMIFS('Операции'!$B:$B,'Операции'!$A:$A,"&gt;="&amp;DATE($B$4,7,1),'Операции'!$A:$A,"&lt;"&amp;DATE($B$4,8,1),'Операции'!$B:$B,"&gt;0",'Операции'!$F:$F,"&lt;&gt;")</f>
        <v>100000</v>
      </c>
      <c r="C14" s="13">
        <f>-(SUMIFS('Операции'!$B:$B,'Операции'!$A:$A,"&gt;="&amp;DATE($B$4,7,1),'Операции'!$A:$A,"&lt;"&amp;DATE($B$4,8,1),'Операции'!$B:$B,"&lt;0")-SUMIFS('Операции'!$B:$B,'Операции'!$A:$A,"&gt;="&amp;DATE($B$4,7,1),'Операции'!$A:$A,"&lt;"&amp;DATE($B$4,8,1),'Операции'!$B:$B,"&lt;0",'Операции'!$F:$F,"&lt;&gt;"))</f>
        <v>23700</v>
      </c>
      <c r="D14" s="14">
        <f>B14-C14</f>
        <v>76300</v>
      </c>
      <c r="E14" s="14">
        <f>SUM($D$8:D14)</f>
        <v>76300</v>
      </c>
    </row>
    <row r="15" spans="1:5" x14ac:dyDescent="0.25">
      <c r="A15" s="11" t="s">
        <v>75</v>
      </c>
      <c r="B15" s="12">
        <f>SUMIFS('Операции'!$B:$B,'Операции'!$A:$A,"&gt;="&amp;DATE($B$4,8,1),'Операции'!$A:$A,"&lt;"&amp;DATE($B$4,9,1),'Операции'!$B:$B,"&gt;0")-SUMIFS('Операции'!$B:$B,'Операции'!$A:$A,"&gt;="&amp;DATE($B$4,8,1),'Операции'!$A:$A,"&lt;"&amp;DATE($B$4,9,1),'Операции'!$B:$B,"&gt;0",'Операции'!$F:$F,"&lt;&gt;")</f>
        <v>112000</v>
      </c>
      <c r="C15" s="13">
        <f>-(SUMIFS('Операции'!$B:$B,'Операции'!$A:$A,"&gt;="&amp;DATE($B$4,8,1),'Операции'!$A:$A,"&lt;"&amp;DATE($B$4,9,1),'Операции'!$B:$B,"&lt;0")-SUMIFS('Операции'!$B:$B,'Операции'!$A:$A,"&gt;="&amp;DATE($B$4,8,1),'Операции'!$A:$A,"&lt;"&amp;DATE($B$4,9,1),'Операции'!$B:$B,"&lt;0",'Операции'!$F:$F,"&lt;&gt;"))</f>
        <v>32440</v>
      </c>
      <c r="D15" s="14">
        <f>B15-C15</f>
        <v>79560</v>
      </c>
      <c r="E15" s="14">
        <f>SUM($D$8:D15)</f>
        <v>155860</v>
      </c>
    </row>
    <row r="16" spans="1:5" x14ac:dyDescent="0.25">
      <c r="A16" s="11" t="s">
        <v>76</v>
      </c>
      <c r="B16" s="12">
        <f>SUMIFS('Операции'!$B:$B,'Операции'!$A:$A,"&gt;="&amp;DATE($B$4,9,1),'Операции'!$A:$A,"&lt;"&amp;DATE($B$4,10,1),'Операции'!$B:$B,"&gt;0")-SUMIFS('Операции'!$B:$B,'Операции'!$A:$A,"&gt;="&amp;DATE($B$4,9,1),'Операции'!$A:$A,"&lt;"&amp;DATE($B$4,10,1),'Операции'!$B:$B,"&gt;0",'Операции'!$F:$F,"&lt;&gt;")</f>
        <v>45830</v>
      </c>
      <c r="C16" s="13">
        <f>-(SUMIFS('Операции'!$B:$B,'Операции'!$A:$A,"&gt;="&amp;DATE($B$4,9,1),'Операции'!$A:$A,"&lt;"&amp;DATE($B$4,10,1),'Операции'!$B:$B,"&lt;0")-SUMIFS('Операции'!$B:$B,'Операции'!$A:$A,"&gt;="&amp;DATE($B$4,9,1),'Операции'!$A:$A,"&lt;"&amp;DATE($B$4,10,1),'Операции'!$B:$B,"&lt;0",'Операции'!$F:$F,"&lt;&gt;"))</f>
        <v>17850</v>
      </c>
      <c r="D16" s="14">
        <f>B16-C16</f>
        <v>27980</v>
      </c>
      <c r="E16" s="14">
        <f>SUM($D$8:D16)</f>
        <v>183840</v>
      </c>
    </row>
    <row r="17" spans="1:5" x14ac:dyDescent="0.25">
      <c r="A17" s="11" t="s">
        <v>77</v>
      </c>
      <c r="B17" s="12">
        <f>SUMIFS('Операции'!$B:$B,'Операции'!$A:$A,"&gt;="&amp;DATE($B$4,10,1),'Операции'!$A:$A,"&lt;"&amp;DATE($B$4,11,1),'Операции'!$B:$B,"&gt;0")-SUMIFS('Операции'!$B:$B,'Операции'!$A:$A,"&gt;="&amp;DATE($B$4,10,1),'Операции'!$A:$A,"&lt;"&amp;DATE($B$4,11,1),'Операции'!$B:$B,"&gt;0",'Операции'!$F:$F,"&lt;&gt;")</f>
        <v>0</v>
      </c>
      <c r="C17" s="13">
        <f>-(SUMIFS('Операции'!$B:$B,'Операции'!$A:$A,"&gt;="&amp;DATE($B$4,10,1),'Операции'!$A:$A,"&lt;"&amp;DATE($B$4,11,1),'Операции'!$B:$B,"&lt;0")-SUMIFS('Операции'!$B:$B,'Операции'!$A:$A,"&gt;="&amp;DATE($B$4,10,1),'Операции'!$A:$A,"&lt;"&amp;DATE($B$4,11,1),'Операции'!$B:$B,"&lt;0",'Операции'!$F:$F,"&lt;&gt;"))</f>
        <v>0</v>
      </c>
      <c r="D17" s="14">
        <f>B17-C17</f>
        <v>0</v>
      </c>
      <c r="E17" s="14">
        <f>SUM($D$8:D17)</f>
        <v>183840</v>
      </c>
    </row>
    <row r="18" spans="1:5" x14ac:dyDescent="0.25">
      <c r="A18" s="11" t="s">
        <v>78</v>
      </c>
      <c r="B18" s="12">
        <f>SUMIFS('Операции'!$B:$B,'Операции'!$A:$A,"&gt;="&amp;DATE($B$4,11,1),'Операции'!$A:$A,"&lt;"&amp;DATE($B$4,12,1),'Операции'!$B:$B,"&gt;0")-SUMIFS('Операции'!$B:$B,'Операции'!$A:$A,"&gt;="&amp;DATE($B$4,11,1),'Операции'!$A:$A,"&lt;"&amp;DATE($B$4,12,1),'Операции'!$B:$B,"&gt;0",'Операции'!$F:$F,"&lt;&gt;")</f>
        <v>0</v>
      </c>
      <c r="C18" s="13">
        <f>-(SUMIFS('Операции'!$B:$B,'Операции'!$A:$A,"&gt;="&amp;DATE($B$4,11,1),'Операции'!$A:$A,"&lt;"&amp;DATE($B$4,12,1),'Операции'!$B:$B,"&lt;0")-SUMIFS('Операции'!$B:$B,'Операции'!$A:$A,"&gt;="&amp;DATE($B$4,11,1),'Операции'!$A:$A,"&lt;"&amp;DATE($B$4,12,1),'Операции'!$B:$B,"&lt;0",'Операции'!$F:$F,"&lt;&gt;"))</f>
        <v>0</v>
      </c>
      <c r="D18" s="14">
        <f>B18-C18</f>
        <v>0</v>
      </c>
      <c r="E18" s="14">
        <f>SUM($D$8:D18)</f>
        <v>183840</v>
      </c>
    </row>
    <row r="19" spans="1:5" x14ac:dyDescent="0.25">
      <c r="A19" s="11" t="s">
        <v>79</v>
      </c>
      <c r="B19" s="12">
        <f>SUMIFS('Операции'!$B:$B,'Операции'!$A:$A,"&gt;="&amp;DATE($B$4,12,1),'Операции'!$A:$A,"&lt;"&amp;DATE($B$4,13,1),'Операции'!$B:$B,"&gt;0")-SUMIFS('Операции'!$B:$B,'Операции'!$A:$A,"&gt;="&amp;DATE($B$4,12,1),'Операции'!$A:$A,"&lt;"&amp;DATE($B$4,13,1),'Операции'!$B:$B,"&gt;0",'Операции'!$F:$F,"&lt;&gt;")</f>
        <v>0</v>
      </c>
      <c r="C19" s="13">
        <f>-(SUMIFS('Операции'!$B:$B,'Операции'!$A:$A,"&gt;="&amp;DATE($B$4,12,1),'Операции'!$A:$A,"&lt;"&amp;DATE($B$4,13,1),'Операции'!$B:$B,"&lt;0")-SUMIFS('Операции'!$B:$B,'Операции'!$A:$A,"&gt;="&amp;DATE($B$4,12,1),'Операции'!$A:$A,"&lt;"&amp;DATE($B$4,13,1),'Операции'!$B:$B,"&lt;0",'Операции'!$F:$F,"&lt;&gt;"))</f>
        <v>0</v>
      </c>
      <c r="D19" s="14">
        <f>B19-C19</f>
        <v>0</v>
      </c>
      <c r="E19" s="14">
        <f>SUM($D$8:D19)</f>
        <v>183840</v>
      </c>
    </row>
    <row r="20" spans="1:5" x14ac:dyDescent="0.25">
      <c r="A20" s="15" t="s">
        <v>80</v>
      </c>
      <c r="B20" s="15">
        <f>SUM(B8:B19)</f>
        <v>257830</v>
      </c>
      <c r="C20" s="15">
        <f>SUM(C8:C19)</f>
        <v>73990</v>
      </c>
      <c r="D20" s="15">
        <f>B20-C20</f>
        <v>183840</v>
      </c>
      <c r="E20" s="15"/>
    </row>
    <row r="23" spans="1:1" x14ac:dyDescent="0.25">
      <c r="A23" s="9" t="s">
        <v>81</v>
      </c>
    </row>
    <row r="24" ht="20" customHeight="1" spans="1:16" x14ac:dyDescent="0.25">
      <c r="A24" s="3" t="s">
        <v>2</v>
      </c>
      <c r="B24" s="10" t="s">
        <v>82</v>
      </c>
      <c r="C24" s="10" t="s">
        <v>83</v>
      </c>
      <c r="D24" s="10" t="s">
        <v>11</v>
      </c>
      <c r="E24" s="10" t="s">
        <v>84</v>
      </c>
      <c r="F24" s="10" t="s">
        <v>85</v>
      </c>
      <c r="G24" s="10" t="s">
        <v>86</v>
      </c>
      <c r="H24" s="10" t="s">
        <v>87</v>
      </c>
      <c r="I24" s="10" t="s">
        <v>72</v>
      </c>
      <c r="J24" s="10" t="s">
        <v>88</v>
      </c>
      <c r="K24" s="10" t="s">
        <v>89</v>
      </c>
      <c r="L24" s="10" t="s">
        <v>90</v>
      </c>
      <c r="M24" s="10" t="s">
        <v>91</v>
      </c>
      <c r="N24" s="10" t="s">
        <v>92</v>
      </c>
      <c r="O24" s="10" t="s">
        <v>93</v>
      </c>
      <c r="P24" s="10" t="s">
        <v>94</v>
      </c>
    </row>
    <row r="25" spans="1:16" x14ac:dyDescent="0.25">
      <c r="A25" s="15" t="s">
        <v>82</v>
      </c>
      <c r="B25" s="15">
        <f>SUM(E25:P25)</f>
        <v>73990</v>
      </c>
      <c r="C25" s="15"/>
      <c r="D25" s="15"/>
      <c r="E25" s="15">
        <f>$C$8</f>
        <v>0</v>
      </c>
      <c r="F25" s="15">
        <f>$C$9</f>
        <v>0</v>
      </c>
      <c r="G25" s="15">
        <f>$C$10</f>
        <v>0</v>
      </c>
      <c r="H25" s="15">
        <f>$C$11</f>
        <v>0</v>
      </c>
      <c r="I25" s="15">
        <f>$C$12</f>
        <v>0</v>
      </c>
      <c r="J25" s="15">
        <f>$C$13</f>
        <v>0</v>
      </c>
      <c r="K25" s="15">
        <f>$C$14</f>
        <v>23700</v>
      </c>
      <c r="L25" s="15">
        <f>$C$15</f>
        <v>32440</v>
      </c>
      <c r="M25" s="15">
        <f>$C$16</f>
        <v>17850</v>
      </c>
      <c r="N25" s="15">
        <f>$C$17</f>
        <v>0</v>
      </c>
      <c r="O25" s="15">
        <f>$C$18</f>
        <v>0</v>
      </c>
      <c r="P25" s="15">
        <f>$C$19</f>
        <v>0</v>
      </c>
    </row>
    <row r="26" spans="1:16" x14ac:dyDescent="0.25">
      <c r="A26" s="16" t="s">
        <v>95</v>
      </c>
      <c r="B26" s="16">
        <f>SUM(E26:P26)</f>
        <v>0</v>
      </c>
      <c r="C26" s="16"/>
      <c r="D26" s="16"/>
      <c r="E26" s="16">
        <f>E25-SUM(E27:E56)</f>
        <v>0</v>
      </c>
      <c r="F26" s="16">
        <f>F25-SUM(F27:F56)</f>
        <v>0</v>
      </c>
      <c r="G26" s="16">
        <f>G25-SUM(G27:G56)</f>
        <v>0</v>
      </c>
      <c r="H26" s="16">
        <f>H25-SUM(H27:H56)</f>
        <v>0</v>
      </c>
      <c r="I26" s="16">
        <f>I25-SUM(I27:I56)</f>
        <v>0</v>
      </c>
      <c r="J26" s="16">
        <f>J25-SUM(J27:J56)</f>
        <v>0</v>
      </c>
      <c r="K26" s="16">
        <f>K25-SUM(K27:K56)</f>
        <v>0</v>
      </c>
      <c r="L26" s="16">
        <f>L25-SUM(L27:L56)</f>
        <v>0</v>
      </c>
      <c r="M26" s="16">
        <f>M25-SUM(M27:M56)</f>
        <v>0</v>
      </c>
      <c r="N26" s="16">
        <f>N25-SUM(N27:N56)</f>
        <v>0</v>
      </c>
      <c r="O26" s="16">
        <f>O25-SUM(O27:O56)</f>
        <v>0</v>
      </c>
      <c r="P26" s="16">
        <f>P25-SUM(P27:P56)</f>
        <v>0</v>
      </c>
    </row>
    <row r="27" spans="1:16" x14ac:dyDescent="0.25">
      <c r="A27" s="11" t="str">
        <f>IF('Категории'!$A2="","",'Категории'!$A2)</f>
        <v>Еда</v>
      </c>
      <c r="B27" s="17">
        <f>IF($A27="","",SUM(E27:P27))</f>
        <v>21900</v>
      </c>
      <c r="C27" s="18">
        <f>IF(OR($A27="",$B$25=0),"",B27/$B$25)</f>
        <v>0.29598594404649275</v>
      </c>
      <c r="D27" s="19" t="str">
        <f>IF(OR(C27="",MAX($C$27:$C$56)=0),"",REPT("█",ROUND(C27/MAX($C$27:$C$56)*14,0)))</f>
        <v>█████████████</v>
      </c>
      <c r="E27" s="14">
        <f>IF($A27="","",-(SUMIFS('Операции'!$B:$B,'Операции'!$A:$A,"&gt;="&amp;DATE($B$4,1,1),'Операции'!$A:$A,"&lt;"&amp;DATE($B$4,2,1),'Операции'!$B:$B,"&lt;0",'Операции'!$C:$C,$A27)-SUMIFS('Операции'!$B:$B,'Операции'!$A:$A,"&gt;="&amp;DATE($B$4,1,1),'Операции'!$A:$A,"&lt;"&amp;DATE($B$4,2,1),'Операции'!$B:$B,"&lt;0",'Операции'!$C:$C,$A27,'Операции'!$F:$F,"&lt;&gt;")))</f>
        <v>0</v>
      </c>
      <c r="F27" s="14">
        <f>IF($A27="","",-(SUMIFS('Операции'!$B:$B,'Операции'!$A:$A,"&gt;="&amp;DATE($B$4,2,1),'Операции'!$A:$A,"&lt;"&amp;DATE($B$4,3,1),'Операции'!$B:$B,"&lt;0",'Операции'!$C:$C,$A27)-SUMIFS('Операции'!$B:$B,'Операции'!$A:$A,"&gt;="&amp;DATE($B$4,2,1),'Операции'!$A:$A,"&lt;"&amp;DATE($B$4,3,1),'Операции'!$B:$B,"&lt;0",'Операции'!$C:$C,$A27,'Операции'!$F:$F,"&lt;&gt;")))</f>
        <v>0</v>
      </c>
      <c r="G27" s="14">
        <f>IF($A27="","",-(SUMIFS('Операции'!$B:$B,'Операции'!$A:$A,"&gt;="&amp;DATE($B$4,3,1),'Операции'!$A:$A,"&lt;"&amp;DATE($B$4,4,1),'Операции'!$B:$B,"&lt;0",'Операции'!$C:$C,$A27)-SUMIFS('Операции'!$B:$B,'Операции'!$A:$A,"&gt;="&amp;DATE($B$4,3,1),'Операции'!$A:$A,"&lt;"&amp;DATE($B$4,4,1),'Операции'!$B:$B,"&lt;0",'Операции'!$C:$C,$A27,'Операции'!$F:$F,"&lt;&gt;")))</f>
        <v>0</v>
      </c>
      <c r="H27" s="14">
        <f>IF($A27="","",-(SUMIFS('Операции'!$B:$B,'Операции'!$A:$A,"&gt;="&amp;DATE($B$4,4,1),'Операции'!$A:$A,"&lt;"&amp;DATE($B$4,5,1),'Операции'!$B:$B,"&lt;0",'Операции'!$C:$C,$A27)-SUMIFS('Операции'!$B:$B,'Операции'!$A:$A,"&gt;="&amp;DATE($B$4,4,1),'Операции'!$A:$A,"&lt;"&amp;DATE($B$4,5,1),'Операции'!$B:$B,"&lt;0",'Операции'!$C:$C,$A27,'Операции'!$F:$F,"&lt;&gt;")))</f>
        <v>0</v>
      </c>
      <c r="I27" s="14">
        <f>IF($A27="","",-(SUMIFS('Операции'!$B:$B,'Операции'!$A:$A,"&gt;="&amp;DATE($B$4,5,1),'Операции'!$A:$A,"&lt;"&amp;DATE($B$4,6,1),'Операции'!$B:$B,"&lt;0",'Операции'!$C:$C,$A27)-SUMIFS('Операции'!$B:$B,'Операции'!$A:$A,"&gt;="&amp;DATE($B$4,5,1),'Операции'!$A:$A,"&lt;"&amp;DATE($B$4,6,1),'Операции'!$B:$B,"&lt;0",'Операции'!$C:$C,$A27,'Операции'!$F:$F,"&lt;&gt;")))</f>
        <v>0</v>
      </c>
      <c r="J27" s="14">
        <f>IF($A27="","",-(SUMIFS('Операции'!$B:$B,'Операции'!$A:$A,"&gt;="&amp;DATE($B$4,6,1),'Операции'!$A:$A,"&lt;"&amp;DATE($B$4,7,1),'Операции'!$B:$B,"&lt;0",'Операции'!$C:$C,$A27)-SUMIFS('Операции'!$B:$B,'Операции'!$A:$A,"&gt;="&amp;DATE($B$4,6,1),'Операции'!$A:$A,"&lt;"&amp;DATE($B$4,7,1),'Операции'!$B:$B,"&lt;0",'Операции'!$C:$C,$A27,'Операции'!$F:$F,"&lt;&gt;")))</f>
        <v>0</v>
      </c>
      <c r="K27" s="14">
        <f>IF($A27="","",-(SUMIFS('Операции'!$B:$B,'Операции'!$A:$A,"&gt;="&amp;DATE($B$4,7,1),'Операции'!$A:$A,"&lt;"&amp;DATE($B$4,8,1),'Операции'!$B:$B,"&lt;0",'Операции'!$C:$C,$A27)-SUMIFS('Операции'!$B:$B,'Операции'!$A:$A,"&gt;="&amp;DATE($B$4,7,1),'Операции'!$A:$A,"&lt;"&amp;DATE($B$4,8,1),'Операции'!$B:$B,"&lt;0",'Операции'!$C:$C,$A27,'Операции'!$F:$F,"&lt;&gt;")))</f>
        <v>8800</v>
      </c>
      <c r="L27" s="14">
        <f>IF($A27="","",-(SUMIFS('Операции'!$B:$B,'Операции'!$A:$A,"&gt;="&amp;DATE($B$4,8,1),'Операции'!$A:$A,"&lt;"&amp;DATE($B$4,9,1),'Операции'!$B:$B,"&lt;0",'Операции'!$C:$C,$A27)-SUMIFS('Операции'!$B:$B,'Операции'!$A:$A,"&gt;="&amp;DATE($B$4,8,1),'Операции'!$A:$A,"&lt;"&amp;DATE($B$4,9,1),'Операции'!$B:$B,"&lt;0",'Операции'!$C:$C,$A27,'Операции'!$F:$F,"&lt;&gt;")))</f>
        <v>7950</v>
      </c>
      <c r="M27" s="14">
        <f>IF($A27="","",-(SUMIFS('Операции'!$B:$B,'Операции'!$A:$A,"&gt;="&amp;DATE($B$4,9,1),'Операции'!$A:$A,"&lt;"&amp;DATE($B$4,10,1),'Операции'!$B:$B,"&lt;0",'Операции'!$C:$C,$A27)-SUMIFS('Операции'!$B:$B,'Операции'!$A:$A,"&gt;="&amp;DATE($B$4,9,1),'Операции'!$A:$A,"&lt;"&amp;DATE($B$4,10,1),'Операции'!$B:$B,"&lt;0",'Операции'!$C:$C,$A27,'Операции'!$F:$F,"&lt;&gt;")))</f>
        <v>5150</v>
      </c>
      <c r="N27" s="14">
        <f>IF($A27="","",-(SUMIFS('Операции'!$B:$B,'Операции'!$A:$A,"&gt;="&amp;DATE($B$4,10,1),'Операции'!$A:$A,"&lt;"&amp;DATE($B$4,11,1),'Операции'!$B:$B,"&lt;0",'Операции'!$C:$C,$A27)-SUMIFS('Операции'!$B:$B,'Операции'!$A:$A,"&gt;="&amp;DATE($B$4,10,1),'Операции'!$A:$A,"&lt;"&amp;DATE($B$4,11,1),'Операции'!$B:$B,"&lt;0",'Операции'!$C:$C,$A27,'Операции'!$F:$F,"&lt;&gt;")))</f>
        <v>0</v>
      </c>
      <c r="O27" s="14">
        <f>IF($A27="","",-(SUMIFS('Операции'!$B:$B,'Операции'!$A:$A,"&gt;="&amp;DATE($B$4,11,1),'Операции'!$A:$A,"&lt;"&amp;DATE($B$4,12,1),'Операции'!$B:$B,"&lt;0",'Операции'!$C:$C,$A27)-SUMIFS('Операции'!$B:$B,'Операции'!$A:$A,"&gt;="&amp;DATE($B$4,11,1),'Операции'!$A:$A,"&lt;"&amp;DATE($B$4,12,1),'Операции'!$B:$B,"&lt;0",'Операции'!$C:$C,$A27,'Операции'!$F:$F,"&lt;&gt;")))</f>
        <v>0</v>
      </c>
      <c r="P27" s="14">
        <f>IF($A27="","",-(SUMIFS('Операции'!$B:$B,'Операции'!$A:$A,"&gt;="&amp;DATE($B$4,12,1),'Операции'!$A:$A,"&lt;"&amp;DATE($B$4,13,1),'Операции'!$B:$B,"&lt;0",'Операции'!$C:$C,$A27)-SUMIFS('Операции'!$B:$B,'Операции'!$A:$A,"&gt;="&amp;DATE($B$4,12,1),'Операции'!$A:$A,"&lt;"&amp;DATE($B$4,13,1),'Операции'!$B:$B,"&lt;0",'Операции'!$C:$C,$A27,'Операции'!$F:$F,"&lt;&gt;")))</f>
        <v>0</v>
      </c>
    </row>
    <row r="28" spans="1:16" x14ac:dyDescent="0.25">
      <c r="A28" s="11" t="str">
        <f>IF('Категории'!$A3="","",'Категории'!$A3)</f>
        <v>Транспорт</v>
      </c>
      <c r="B28" s="17">
        <f>IF($A28="","",SUM(E28:P28))</f>
        <v>5240</v>
      </c>
      <c r="C28" s="18">
        <f>IF(OR($A28="",$B$25=0),"",B28/$B$25)</f>
        <v>0.07082038113258549</v>
      </c>
      <c r="D28" s="19" t="str">
        <f>IF(OR(C28="",MAX($C$27:$C$56)=0),"",REPT("█",ROUND(C28/MAX($C$27:$C$56)*14,0)))</f>
        <v>███</v>
      </c>
      <c r="E28" s="14">
        <f>IF($A28="","",-(SUMIFS('Операции'!$B:$B,'Операции'!$A:$A,"&gt;="&amp;DATE($B$4,1,1),'Операции'!$A:$A,"&lt;"&amp;DATE($B$4,2,1),'Операции'!$B:$B,"&lt;0",'Операции'!$C:$C,$A28)-SUMIFS('Операции'!$B:$B,'Операции'!$A:$A,"&gt;="&amp;DATE($B$4,1,1),'Операции'!$A:$A,"&lt;"&amp;DATE($B$4,2,1),'Операции'!$B:$B,"&lt;0",'Операции'!$C:$C,$A28,'Операции'!$F:$F,"&lt;&gt;")))</f>
        <v>0</v>
      </c>
      <c r="F28" s="14">
        <f>IF($A28="","",-(SUMIFS('Операции'!$B:$B,'Операции'!$A:$A,"&gt;="&amp;DATE($B$4,2,1),'Операции'!$A:$A,"&lt;"&amp;DATE($B$4,3,1),'Операции'!$B:$B,"&lt;0",'Операции'!$C:$C,$A28)-SUMIFS('Операции'!$B:$B,'Операции'!$A:$A,"&gt;="&amp;DATE($B$4,2,1),'Операции'!$A:$A,"&lt;"&amp;DATE($B$4,3,1),'Операции'!$B:$B,"&lt;0",'Операции'!$C:$C,$A28,'Операции'!$F:$F,"&lt;&gt;")))</f>
        <v>0</v>
      </c>
      <c r="G28" s="14">
        <f>IF($A28="","",-(SUMIFS('Операции'!$B:$B,'Операции'!$A:$A,"&gt;="&amp;DATE($B$4,3,1),'Операции'!$A:$A,"&lt;"&amp;DATE($B$4,4,1),'Операции'!$B:$B,"&lt;0",'Операции'!$C:$C,$A28)-SUMIFS('Операции'!$B:$B,'Операции'!$A:$A,"&gt;="&amp;DATE($B$4,3,1),'Операции'!$A:$A,"&lt;"&amp;DATE($B$4,4,1),'Операции'!$B:$B,"&lt;0",'Операции'!$C:$C,$A28,'Операции'!$F:$F,"&lt;&gt;")))</f>
        <v>0</v>
      </c>
      <c r="H28" s="14">
        <f>IF($A28="","",-(SUMIFS('Операции'!$B:$B,'Операции'!$A:$A,"&gt;="&amp;DATE($B$4,4,1),'Операции'!$A:$A,"&lt;"&amp;DATE($B$4,5,1),'Операции'!$B:$B,"&lt;0",'Операции'!$C:$C,$A28)-SUMIFS('Операции'!$B:$B,'Операции'!$A:$A,"&gt;="&amp;DATE($B$4,4,1),'Операции'!$A:$A,"&lt;"&amp;DATE($B$4,5,1),'Операции'!$B:$B,"&lt;0",'Операции'!$C:$C,$A28,'Операции'!$F:$F,"&lt;&gt;")))</f>
        <v>0</v>
      </c>
      <c r="I28" s="14">
        <f>IF($A28="","",-(SUMIFS('Операции'!$B:$B,'Операции'!$A:$A,"&gt;="&amp;DATE($B$4,5,1),'Операции'!$A:$A,"&lt;"&amp;DATE($B$4,6,1),'Операции'!$B:$B,"&lt;0",'Операции'!$C:$C,$A28)-SUMIFS('Операции'!$B:$B,'Операции'!$A:$A,"&gt;="&amp;DATE($B$4,5,1),'Операции'!$A:$A,"&lt;"&amp;DATE($B$4,6,1),'Операции'!$B:$B,"&lt;0",'Операции'!$C:$C,$A28,'Операции'!$F:$F,"&lt;&gt;")))</f>
        <v>0</v>
      </c>
      <c r="J28" s="14">
        <f>IF($A28="","",-(SUMIFS('Операции'!$B:$B,'Операции'!$A:$A,"&gt;="&amp;DATE($B$4,6,1),'Операции'!$A:$A,"&lt;"&amp;DATE($B$4,7,1),'Операции'!$B:$B,"&lt;0",'Операции'!$C:$C,$A28)-SUMIFS('Операции'!$B:$B,'Операции'!$A:$A,"&gt;="&amp;DATE($B$4,6,1),'Операции'!$A:$A,"&lt;"&amp;DATE($B$4,7,1),'Операции'!$B:$B,"&lt;0",'Операции'!$C:$C,$A28,'Операции'!$F:$F,"&lt;&gt;")))</f>
        <v>0</v>
      </c>
      <c r="K28" s="14">
        <f>IF($A28="","",-(SUMIFS('Операции'!$B:$B,'Операции'!$A:$A,"&gt;="&amp;DATE($B$4,7,1),'Операции'!$A:$A,"&lt;"&amp;DATE($B$4,8,1),'Операции'!$B:$B,"&lt;0",'Операции'!$C:$C,$A28)-SUMIFS('Операции'!$B:$B,'Операции'!$A:$A,"&gt;="&amp;DATE($B$4,7,1),'Операции'!$A:$A,"&lt;"&amp;DATE($B$4,8,1),'Операции'!$B:$B,"&lt;0",'Операции'!$C:$C,$A28,'Операции'!$F:$F,"&lt;&gt;")))</f>
        <v>2300</v>
      </c>
      <c r="L28" s="14">
        <f>IF($A28="","",-(SUMIFS('Операции'!$B:$B,'Операции'!$A:$A,"&gt;="&amp;DATE($B$4,8,1),'Операции'!$A:$A,"&lt;"&amp;DATE($B$4,9,1),'Операции'!$B:$B,"&lt;0",'Операции'!$C:$C,$A28)-SUMIFS('Операции'!$B:$B,'Операции'!$A:$A,"&gt;="&amp;DATE($B$4,8,1),'Операции'!$A:$A,"&lt;"&amp;DATE($B$4,9,1),'Операции'!$B:$B,"&lt;0",'Операции'!$C:$C,$A28,'Операции'!$F:$F,"&lt;&gt;")))</f>
        <v>640</v>
      </c>
      <c r="M28" s="14">
        <f>IF($A28="","",-(SUMIFS('Операции'!$B:$B,'Операции'!$A:$A,"&gt;="&amp;DATE($B$4,9,1),'Операции'!$A:$A,"&lt;"&amp;DATE($B$4,10,1),'Операции'!$B:$B,"&lt;0",'Операции'!$C:$C,$A28)-SUMIFS('Операции'!$B:$B,'Операции'!$A:$A,"&gt;="&amp;DATE($B$4,9,1),'Операции'!$A:$A,"&lt;"&amp;DATE($B$4,10,1),'Операции'!$B:$B,"&lt;0",'Операции'!$C:$C,$A28,'Операции'!$F:$F,"&lt;&gt;")))</f>
        <v>2300</v>
      </c>
      <c r="N28" s="14">
        <f>IF($A28="","",-(SUMIFS('Операции'!$B:$B,'Операции'!$A:$A,"&gt;="&amp;DATE($B$4,10,1),'Операции'!$A:$A,"&lt;"&amp;DATE($B$4,11,1),'Операции'!$B:$B,"&lt;0",'Операции'!$C:$C,$A28)-SUMIFS('Операции'!$B:$B,'Операции'!$A:$A,"&gt;="&amp;DATE($B$4,10,1),'Операции'!$A:$A,"&lt;"&amp;DATE($B$4,11,1),'Операции'!$B:$B,"&lt;0",'Операции'!$C:$C,$A28,'Операции'!$F:$F,"&lt;&gt;")))</f>
        <v>0</v>
      </c>
      <c r="O28" s="14">
        <f>IF($A28="","",-(SUMIFS('Операции'!$B:$B,'Операции'!$A:$A,"&gt;="&amp;DATE($B$4,11,1),'Операции'!$A:$A,"&lt;"&amp;DATE($B$4,12,1),'Операции'!$B:$B,"&lt;0",'Операции'!$C:$C,$A28)-SUMIFS('Операции'!$B:$B,'Операции'!$A:$A,"&gt;="&amp;DATE($B$4,11,1),'Операции'!$A:$A,"&lt;"&amp;DATE($B$4,12,1),'Операции'!$B:$B,"&lt;0",'Операции'!$C:$C,$A28,'Операции'!$F:$F,"&lt;&gt;")))</f>
        <v>0</v>
      </c>
      <c r="P28" s="14">
        <f>IF($A28="","",-(SUMIFS('Операции'!$B:$B,'Операции'!$A:$A,"&gt;="&amp;DATE($B$4,12,1),'Операции'!$A:$A,"&lt;"&amp;DATE($B$4,13,1),'Операции'!$B:$B,"&lt;0",'Операции'!$C:$C,$A28)-SUMIFS('Операции'!$B:$B,'Операции'!$A:$A,"&gt;="&amp;DATE($B$4,12,1),'Операции'!$A:$A,"&lt;"&amp;DATE($B$4,13,1),'Операции'!$B:$B,"&lt;0",'Операции'!$C:$C,$A28,'Операции'!$F:$F,"&lt;&gt;")))</f>
        <v>0</v>
      </c>
    </row>
    <row r="29" spans="1:16" x14ac:dyDescent="0.25">
      <c r="A29" s="11" t="str">
        <f>IF('Категории'!$A4="","",'Категории'!$A4)</f>
        <v>Жильё</v>
      </c>
      <c r="B29" s="17">
        <f>IF($A29="","",SUM(E29:P29))</f>
        <v>24050</v>
      </c>
      <c r="C29" s="18">
        <f>IF(OR($A29="",$B$25=0),"",B29/$B$25)</f>
        <v>0.3250439248547101</v>
      </c>
      <c r="D29" s="19" t="str">
        <f>IF(OR(C29="",MAX($C$27:$C$56)=0),"",REPT("█",ROUND(C29/MAX($C$27:$C$56)*14,0)))</f>
        <v>██████████████</v>
      </c>
      <c r="E29" s="14">
        <f>IF($A29="","",-(SUMIFS('Операции'!$B:$B,'Операции'!$A:$A,"&gt;="&amp;DATE($B$4,1,1),'Операции'!$A:$A,"&lt;"&amp;DATE($B$4,2,1),'Операции'!$B:$B,"&lt;0",'Операции'!$C:$C,$A29)-SUMIFS('Операции'!$B:$B,'Операции'!$A:$A,"&gt;="&amp;DATE($B$4,1,1),'Операции'!$A:$A,"&lt;"&amp;DATE($B$4,2,1),'Операции'!$B:$B,"&lt;0",'Операции'!$C:$C,$A29,'Операции'!$F:$F,"&lt;&gt;")))</f>
        <v>0</v>
      </c>
      <c r="F29" s="14">
        <f>IF($A29="","",-(SUMIFS('Операции'!$B:$B,'Операции'!$A:$A,"&gt;="&amp;DATE($B$4,2,1),'Операции'!$A:$A,"&lt;"&amp;DATE($B$4,3,1),'Операции'!$B:$B,"&lt;0",'Операции'!$C:$C,$A29)-SUMIFS('Операции'!$B:$B,'Операции'!$A:$A,"&gt;="&amp;DATE($B$4,2,1),'Операции'!$A:$A,"&lt;"&amp;DATE($B$4,3,1),'Операции'!$B:$B,"&lt;0",'Операции'!$C:$C,$A29,'Операции'!$F:$F,"&lt;&gt;")))</f>
        <v>0</v>
      </c>
      <c r="G29" s="14">
        <f>IF($A29="","",-(SUMIFS('Операции'!$B:$B,'Операции'!$A:$A,"&gt;="&amp;DATE($B$4,3,1),'Операции'!$A:$A,"&lt;"&amp;DATE($B$4,4,1),'Операции'!$B:$B,"&lt;0",'Операции'!$C:$C,$A29)-SUMIFS('Операции'!$B:$B,'Операции'!$A:$A,"&gt;="&amp;DATE($B$4,3,1),'Операции'!$A:$A,"&lt;"&amp;DATE($B$4,4,1),'Операции'!$B:$B,"&lt;0",'Операции'!$C:$C,$A29,'Операции'!$F:$F,"&lt;&gt;")))</f>
        <v>0</v>
      </c>
      <c r="H29" s="14">
        <f>IF($A29="","",-(SUMIFS('Операции'!$B:$B,'Операции'!$A:$A,"&gt;="&amp;DATE($B$4,4,1),'Операции'!$A:$A,"&lt;"&amp;DATE($B$4,5,1),'Операции'!$B:$B,"&lt;0",'Операции'!$C:$C,$A29)-SUMIFS('Операции'!$B:$B,'Операции'!$A:$A,"&gt;="&amp;DATE($B$4,4,1),'Операции'!$A:$A,"&lt;"&amp;DATE($B$4,5,1),'Операции'!$B:$B,"&lt;0",'Операции'!$C:$C,$A29,'Операции'!$F:$F,"&lt;&gt;")))</f>
        <v>0</v>
      </c>
      <c r="I29" s="14">
        <f>IF($A29="","",-(SUMIFS('Операции'!$B:$B,'Операции'!$A:$A,"&gt;="&amp;DATE($B$4,5,1),'Операции'!$A:$A,"&lt;"&amp;DATE($B$4,6,1),'Операции'!$B:$B,"&lt;0",'Операции'!$C:$C,$A29)-SUMIFS('Операции'!$B:$B,'Операции'!$A:$A,"&gt;="&amp;DATE($B$4,5,1),'Операции'!$A:$A,"&lt;"&amp;DATE($B$4,6,1),'Операции'!$B:$B,"&lt;0",'Операции'!$C:$C,$A29,'Операции'!$F:$F,"&lt;&gt;")))</f>
        <v>0</v>
      </c>
      <c r="J29" s="14">
        <f>IF($A29="","",-(SUMIFS('Операции'!$B:$B,'Операции'!$A:$A,"&gt;="&amp;DATE($B$4,6,1),'Операции'!$A:$A,"&lt;"&amp;DATE($B$4,7,1),'Операции'!$B:$B,"&lt;0",'Операции'!$C:$C,$A29)-SUMIFS('Операции'!$B:$B,'Операции'!$A:$A,"&gt;="&amp;DATE($B$4,6,1),'Операции'!$A:$A,"&lt;"&amp;DATE($B$4,7,1),'Операции'!$B:$B,"&lt;0",'Операции'!$C:$C,$A29,'Операции'!$F:$F,"&lt;&gt;")))</f>
        <v>0</v>
      </c>
      <c r="K29" s="14">
        <f>IF($A29="","",-(SUMIFS('Операции'!$B:$B,'Операции'!$A:$A,"&gt;="&amp;DATE($B$4,7,1),'Операции'!$A:$A,"&lt;"&amp;DATE($B$4,8,1),'Операции'!$B:$B,"&lt;0",'Операции'!$C:$C,$A29)-SUMIFS('Операции'!$B:$B,'Операции'!$A:$A,"&gt;="&amp;DATE($B$4,7,1),'Операции'!$A:$A,"&lt;"&amp;DATE($B$4,8,1),'Операции'!$B:$B,"&lt;0",'Операции'!$C:$C,$A29,'Операции'!$F:$F,"&lt;&gt;")))</f>
        <v>7900</v>
      </c>
      <c r="L29" s="14">
        <f>IF($A29="","",-(SUMIFS('Операции'!$B:$B,'Операции'!$A:$A,"&gt;="&amp;DATE($B$4,8,1),'Операции'!$A:$A,"&lt;"&amp;DATE($B$4,9,1),'Операции'!$B:$B,"&lt;0",'Операции'!$C:$C,$A29)-SUMIFS('Операции'!$B:$B,'Операции'!$A:$A,"&gt;="&amp;DATE($B$4,8,1),'Операции'!$A:$A,"&lt;"&amp;DATE($B$4,9,1),'Операции'!$B:$B,"&lt;0",'Операции'!$C:$C,$A29,'Операции'!$F:$F,"&lt;&gt;")))</f>
        <v>8150</v>
      </c>
      <c r="M29" s="14">
        <f>IF($A29="","",-(SUMIFS('Операции'!$B:$B,'Операции'!$A:$A,"&gt;="&amp;DATE($B$4,9,1),'Операции'!$A:$A,"&lt;"&amp;DATE($B$4,10,1),'Операции'!$B:$B,"&lt;0",'Операции'!$C:$C,$A29)-SUMIFS('Операции'!$B:$B,'Операции'!$A:$A,"&gt;="&amp;DATE($B$4,9,1),'Операции'!$A:$A,"&lt;"&amp;DATE($B$4,10,1),'Операции'!$B:$B,"&lt;0",'Операции'!$C:$C,$A29,'Операции'!$F:$F,"&lt;&gt;")))</f>
        <v>8000</v>
      </c>
      <c r="N29" s="14">
        <f>IF($A29="","",-(SUMIFS('Операции'!$B:$B,'Операции'!$A:$A,"&gt;="&amp;DATE($B$4,10,1),'Операции'!$A:$A,"&lt;"&amp;DATE($B$4,11,1),'Операции'!$B:$B,"&lt;0",'Операции'!$C:$C,$A29)-SUMIFS('Операции'!$B:$B,'Операции'!$A:$A,"&gt;="&amp;DATE($B$4,10,1),'Операции'!$A:$A,"&lt;"&amp;DATE($B$4,11,1),'Операции'!$B:$B,"&lt;0",'Операции'!$C:$C,$A29,'Операции'!$F:$F,"&lt;&gt;")))</f>
        <v>0</v>
      </c>
      <c r="O29" s="14">
        <f>IF($A29="","",-(SUMIFS('Операции'!$B:$B,'Операции'!$A:$A,"&gt;="&amp;DATE($B$4,11,1),'Операции'!$A:$A,"&lt;"&amp;DATE($B$4,12,1),'Операции'!$B:$B,"&lt;0",'Операции'!$C:$C,$A29)-SUMIFS('Операции'!$B:$B,'Операции'!$A:$A,"&gt;="&amp;DATE($B$4,11,1),'Операции'!$A:$A,"&lt;"&amp;DATE($B$4,12,1),'Операции'!$B:$B,"&lt;0",'Операции'!$C:$C,$A29,'Операции'!$F:$F,"&lt;&gt;")))</f>
        <v>0</v>
      </c>
      <c r="P29" s="14">
        <f>IF($A29="","",-(SUMIFS('Операции'!$B:$B,'Операции'!$A:$A,"&gt;="&amp;DATE($B$4,12,1),'Операции'!$A:$A,"&lt;"&amp;DATE($B$4,13,1),'Операции'!$B:$B,"&lt;0",'Операции'!$C:$C,$A29)-SUMIFS('Операции'!$B:$B,'Операции'!$A:$A,"&gt;="&amp;DATE($B$4,12,1),'Операции'!$A:$A,"&lt;"&amp;DATE($B$4,13,1),'Операции'!$B:$B,"&lt;0",'Операции'!$C:$C,$A29,'Операции'!$F:$F,"&lt;&gt;")))</f>
        <v>0</v>
      </c>
    </row>
    <row r="30" spans="1:16" x14ac:dyDescent="0.25">
      <c r="A30" s="11" t="str">
        <f>IF('Категории'!$A5="","",'Категории'!$A5)</f>
        <v>Здоровье</v>
      </c>
      <c r="B30" s="17">
        <f>IF($A30="","",SUM(E30:P30))</f>
        <v>2900</v>
      </c>
      <c r="C30" s="18">
        <f>IF(OR($A30="",$B$25=0),"",B30/$B$25)</f>
        <v>0.03919448574131639</v>
      </c>
      <c r="D30" s="19" t="str">
        <f>IF(OR(C30="",MAX($C$27:$C$56)=0),"",REPT("█",ROUND(C30/MAX($C$27:$C$56)*14,0)))</f>
        <v>██</v>
      </c>
      <c r="E30" s="14">
        <f>IF($A30="","",-(SUMIFS('Операции'!$B:$B,'Операции'!$A:$A,"&gt;="&amp;DATE($B$4,1,1),'Операции'!$A:$A,"&lt;"&amp;DATE($B$4,2,1),'Операции'!$B:$B,"&lt;0",'Операции'!$C:$C,$A30)-SUMIFS('Операции'!$B:$B,'Операции'!$A:$A,"&gt;="&amp;DATE($B$4,1,1),'Операции'!$A:$A,"&lt;"&amp;DATE($B$4,2,1),'Операции'!$B:$B,"&lt;0",'Операции'!$C:$C,$A30,'Операции'!$F:$F,"&lt;&gt;")))</f>
        <v>0</v>
      </c>
      <c r="F30" s="14">
        <f>IF($A30="","",-(SUMIFS('Операции'!$B:$B,'Операции'!$A:$A,"&gt;="&amp;DATE($B$4,2,1),'Операции'!$A:$A,"&lt;"&amp;DATE($B$4,3,1),'Операции'!$B:$B,"&lt;0",'Операции'!$C:$C,$A30)-SUMIFS('Операции'!$B:$B,'Операции'!$A:$A,"&gt;="&amp;DATE($B$4,2,1),'Операции'!$A:$A,"&lt;"&amp;DATE($B$4,3,1),'Операции'!$B:$B,"&lt;0",'Операции'!$C:$C,$A30,'Операции'!$F:$F,"&lt;&gt;")))</f>
        <v>0</v>
      </c>
      <c r="G30" s="14">
        <f>IF($A30="","",-(SUMIFS('Операции'!$B:$B,'Операции'!$A:$A,"&gt;="&amp;DATE($B$4,3,1),'Операции'!$A:$A,"&lt;"&amp;DATE($B$4,4,1),'Операции'!$B:$B,"&lt;0",'Операции'!$C:$C,$A30)-SUMIFS('Операции'!$B:$B,'Операции'!$A:$A,"&gt;="&amp;DATE($B$4,3,1),'Операции'!$A:$A,"&lt;"&amp;DATE($B$4,4,1),'Операции'!$B:$B,"&lt;0",'Операции'!$C:$C,$A30,'Операции'!$F:$F,"&lt;&gt;")))</f>
        <v>0</v>
      </c>
      <c r="H30" s="14">
        <f>IF($A30="","",-(SUMIFS('Операции'!$B:$B,'Операции'!$A:$A,"&gt;="&amp;DATE($B$4,4,1),'Операции'!$A:$A,"&lt;"&amp;DATE($B$4,5,1),'Операции'!$B:$B,"&lt;0",'Операции'!$C:$C,$A30)-SUMIFS('Операции'!$B:$B,'Операции'!$A:$A,"&gt;="&amp;DATE($B$4,4,1),'Операции'!$A:$A,"&lt;"&amp;DATE($B$4,5,1),'Операции'!$B:$B,"&lt;0",'Операции'!$C:$C,$A30,'Операции'!$F:$F,"&lt;&gt;")))</f>
        <v>0</v>
      </c>
      <c r="I30" s="14">
        <f>IF($A30="","",-(SUMIFS('Операции'!$B:$B,'Операции'!$A:$A,"&gt;="&amp;DATE($B$4,5,1),'Операции'!$A:$A,"&lt;"&amp;DATE($B$4,6,1),'Операции'!$B:$B,"&lt;0",'Операции'!$C:$C,$A30)-SUMIFS('Операции'!$B:$B,'Операции'!$A:$A,"&gt;="&amp;DATE($B$4,5,1),'Операции'!$A:$A,"&lt;"&amp;DATE($B$4,6,1),'Операции'!$B:$B,"&lt;0",'Операции'!$C:$C,$A30,'Операции'!$F:$F,"&lt;&gt;")))</f>
        <v>0</v>
      </c>
      <c r="J30" s="14">
        <f>IF($A30="","",-(SUMIFS('Операции'!$B:$B,'Операции'!$A:$A,"&gt;="&amp;DATE($B$4,6,1),'Операции'!$A:$A,"&lt;"&amp;DATE($B$4,7,1),'Операции'!$B:$B,"&lt;0",'Операции'!$C:$C,$A30)-SUMIFS('Операции'!$B:$B,'Операции'!$A:$A,"&gt;="&amp;DATE($B$4,6,1),'Операции'!$A:$A,"&lt;"&amp;DATE($B$4,7,1),'Операции'!$B:$B,"&lt;0",'Операции'!$C:$C,$A30,'Операции'!$F:$F,"&lt;&gt;")))</f>
        <v>0</v>
      </c>
      <c r="K30" s="14">
        <f>IF($A30="","",-(SUMIFS('Операции'!$B:$B,'Операции'!$A:$A,"&gt;="&amp;DATE($B$4,7,1),'Операции'!$A:$A,"&lt;"&amp;DATE($B$4,8,1),'Операции'!$B:$B,"&lt;0",'Операции'!$C:$C,$A30)-SUMIFS('Операции'!$B:$B,'Операции'!$A:$A,"&gt;="&amp;DATE($B$4,7,1),'Операции'!$A:$A,"&lt;"&amp;DATE($B$4,8,1),'Операции'!$B:$B,"&lt;0",'Операции'!$C:$C,$A30,'Операции'!$F:$F,"&lt;&gt;")))</f>
        <v>2900</v>
      </c>
      <c r="L30" s="14">
        <f>IF($A30="","",-(SUMIFS('Операции'!$B:$B,'Операции'!$A:$A,"&gt;="&amp;DATE($B$4,8,1),'Операции'!$A:$A,"&lt;"&amp;DATE($B$4,9,1),'Операции'!$B:$B,"&lt;0",'Операции'!$C:$C,$A30)-SUMIFS('Операции'!$B:$B,'Операции'!$A:$A,"&gt;="&amp;DATE($B$4,8,1),'Операции'!$A:$A,"&lt;"&amp;DATE($B$4,9,1),'Операции'!$B:$B,"&lt;0",'Операции'!$C:$C,$A30,'Операции'!$F:$F,"&lt;&gt;")))</f>
        <v>0</v>
      </c>
      <c r="M30" s="14">
        <f>IF($A30="","",-(SUMIFS('Операции'!$B:$B,'Операции'!$A:$A,"&gt;="&amp;DATE($B$4,9,1),'Операции'!$A:$A,"&lt;"&amp;DATE($B$4,10,1),'Операции'!$B:$B,"&lt;0",'Операции'!$C:$C,$A30)-SUMIFS('Операции'!$B:$B,'Операции'!$A:$A,"&gt;="&amp;DATE($B$4,9,1),'Операции'!$A:$A,"&lt;"&amp;DATE($B$4,10,1),'Операции'!$B:$B,"&lt;0",'Операции'!$C:$C,$A30,'Операции'!$F:$F,"&lt;&gt;")))</f>
        <v>0</v>
      </c>
      <c r="N30" s="14">
        <f>IF($A30="","",-(SUMIFS('Операции'!$B:$B,'Операции'!$A:$A,"&gt;="&amp;DATE($B$4,10,1),'Операции'!$A:$A,"&lt;"&amp;DATE($B$4,11,1),'Операции'!$B:$B,"&lt;0",'Операции'!$C:$C,$A30)-SUMIFS('Операции'!$B:$B,'Операции'!$A:$A,"&gt;="&amp;DATE($B$4,10,1),'Операции'!$A:$A,"&lt;"&amp;DATE($B$4,11,1),'Операции'!$B:$B,"&lt;0",'Операции'!$C:$C,$A30,'Операции'!$F:$F,"&lt;&gt;")))</f>
        <v>0</v>
      </c>
      <c r="O30" s="14">
        <f>IF($A30="","",-(SUMIFS('Операции'!$B:$B,'Операции'!$A:$A,"&gt;="&amp;DATE($B$4,11,1),'Операции'!$A:$A,"&lt;"&amp;DATE($B$4,12,1),'Операции'!$B:$B,"&lt;0",'Операции'!$C:$C,$A30)-SUMIFS('Операции'!$B:$B,'Операции'!$A:$A,"&gt;="&amp;DATE($B$4,11,1),'Операции'!$A:$A,"&lt;"&amp;DATE($B$4,12,1),'Операции'!$B:$B,"&lt;0",'Операции'!$C:$C,$A30,'Операции'!$F:$F,"&lt;&gt;")))</f>
        <v>0</v>
      </c>
      <c r="P30" s="14">
        <f>IF($A30="","",-(SUMIFS('Операции'!$B:$B,'Операции'!$A:$A,"&gt;="&amp;DATE($B$4,12,1),'Операции'!$A:$A,"&lt;"&amp;DATE($B$4,13,1),'Операции'!$B:$B,"&lt;0",'Операции'!$C:$C,$A30)-SUMIFS('Операции'!$B:$B,'Операции'!$A:$A,"&gt;="&amp;DATE($B$4,12,1),'Операции'!$A:$A,"&lt;"&amp;DATE($B$4,13,1),'Операции'!$B:$B,"&lt;0",'Операции'!$C:$C,$A30,'Операции'!$F:$F,"&lt;&gt;")))</f>
        <v>0</v>
      </c>
    </row>
    <row r="31" spans="1:16" x14ac:dyDescent="0.25">
      <c r="A31" s="11" t="str">
        <f>IF('Категории'!$A6="","",'Категории'!$A6)</f>
        <v>Покупки</v>
      </c>
      <c r="B31" s="17">
        <f>IF($A31="","",SUM(E31:P31))</f>
        <v>7500</v>
      </c>
      <c r="C31" s="18">
        <f>IF(OR($A31="",$B$25=0),"",B31/$B$25)</f>
        <v>0.10136504933099068</v>
      </c>
      <c r="D31" s="19" t="str">
        <f>IF(OR(C31="",MAX($C$27:$C$56)=0),"",REPT("█",ROUND(C31/MAX($C$27:$C$56)*14,0)))</f>
        <v>████</v>
      </c>
      <c r="E31" s="14">
        <f>IF($A31="","",-(SUMIFS('Операции'!$B:$B,'Операции'!$A:$A,"&gt;="&amp;DATE($B$4,1,1),'Операции'!$A:$A,"&lt;"&amp;DATE($B$4,2,1),'Операции'!$B:$B,"&lt;0",'Операции'!$C:$C,$A31)-SUMIFS('Операции'!$B:$B,'Операции'!$A:$A,"&gt;="&amp;DATE($B$4,1,1),'Операции'!$A:$A,"&lt;"&amp;DATE($B$4,2,1),'Операции'!$B:$B,"&lt;0",'Операции'!$C:$C,$A31,'Операции'!$F:$F,"&lt;&gt;")))</f>
        <v>0</v>
      </c>
      <c r="F31" s="14">
        <f>IF($A31="","",-(SUMIFS('Операции'!$B:$B,'Операции'!$A:$A,"&gt;="&amp;DATE($B$4,2,1),'Операции'!$A:$A,"&lt;"&amp;DATE($B$4,3,1),'Операции'!$B:$B,"&lt;0",'Операции'!$C:$C,$A31)-SUMIFS('Операции'!$B:$B,'Операции'!$A:$A,"&gt;="&amp;DATE($B$4,2,1),'Операции'!$A:$A,"&lt;"&amp;DATE($B$4,3,1),'Операции'!$B:$B,"&lt;0",'Операции'!$C:$C,$A31,'Операции'!$F:$F,"&lt;&gt;")))</f>
        <v>0</v>
      </c>
      <c r="G31" s="14">
        <f>IF($A31="","",-(SUMIFS('Операции'!$B:$B,'Операции'!$A:$A,"&gt;="&amp;DATE($B$4,3,1),'Операции'!$A:$A,"&lt;"&amp;DATE($B$4,4,1),'Операции'!$B:$B,"&lt;0",'Операции'!$C:$C,$A31)-SUMIFS('Операции'!$B:$B,'Операции'!$A:$A,"&gt;="&amp;DATE($B$4,3,1),'Операции'!$A:$A,"&lt;"&amp;DATE($B$4,4,1),'Операции'!$B:$B,"&lt;0",'Операции'!$C:$C,$A31,'Операции'!$F:$F,"&lt;&gt;")))</f>
        <v>0</v>
      </c>
      <c r="H31" s="14">
        <f>IF($A31="","",-(SUMIFS('Операции'!$B:$B,'Операции'!$A:$A,"&gt;="&amp;DATE($B$4,4,1),'Операции'!$A:$A,"&lt;"&amp;DATE($B$4,5,1),'Операции'!$B:$B,"&lt;0",'Операции'!$C:$C,$A31)-SUMIFS('Операции'!$B:$B,'Операции'!$A:$A,"&gt;="&amp;DATE($B$4,4,1),'Операции'!$A:$A,"&lt;"&amp;DATE($B$4,5,1),'Операции'!$B:$B,"&lt;0",'Операции'!$C:$C,$A31,'Операции'!$F:$F,"&lt;&gt;")))</f>
        <v>0</v>
      </c>
      <c r="I31" s="14">
        <f>IF($A31="","",-(SUMIFS('Операции'!$B:$B,'Операции'!$A:$A,"&gt;="&amp;DATE($B$4,5,1),'Операции'!$A:$A,"&lt;"&amp;DATE($B$4,6,1),'Операции'!$B:$B,"&lt;0",'Операции'!$C:$C,$A31)-SUMIFS('Операции'!$B:$B,'Операции'!$A:$A,"&gt;="&amp;DATE($B$4,5,1),'Операции'!$A:$A,"&lt;"&amp;DATE($B$4,6,1),'Операции'!$B:$B,"&lt;0",'Операции'!$C:$C,$A31,'Операции'!$F:$F,"&lt;&gt;")))</f>
        <v>0</v>
      </c>
      <c r="J31" s="14">
        <f>IF($A31="","",-(SUMIFS('Операции'!$B:$B,'Операции'!$A:$A,"&gt;="&amp;DATE($B$4,6,1),'Операции'!$A:$A,"&lt;"&amp;DATE($B$4,7,1),'Операции'!$B:$B,"&lt;0",'Операции'!$C:$C,$A31)-SUMIFS('Операции'!$B:$B,'Операции'!$A:$A,"&gt;="&amp;DATE($B$4,6,1),'Операции'!$A:$A,"&lt;"&amp;DATE($B$4,7,1),'Операции'!$B:$B,"&lt;0",'Операции'!$C:$C,$A31,'Операции'!$F:$F,"&lt;&gt;")))</f>
        <v>0</v>
      </c>
      <c r="K31" s="14">
        <f>IF($A31="","",-(SUMIFS('Операции'!$B:$B,'Операции'!$A:$A,"&gt;="&amp;DATE($B$4,7,1),'Операции'!$A:$A,"&lt;"&amp;DATE($B$4,8,1),'Операции'!$B:$B,"&lt;0",'Операции'!$C:$C,$A31)-SUMIFS('Операции'!$B:$B,'Операции'!$A:$A,"&gt;="&amp;DATE($B$4,7,1),'Операции'!$A:$A,"&lt;"&amp;DATE($B$4,8,1),'Операции'!$B:$B,"&lt;0",'Операции'!$C:$C,$A31,'Операции'!$F:$F,"&lt;&gt;")))</f>
        <v>0</v>
      </c>
      <c r="L31" s="14">
        <f>IF($A31="","",-(SUMIFS('Операции'!$B:$B,'Операции'!$A:$A,"&gt;="&amp;DATE($B$4,8,1),'Операции'!$A:$A,"&lt;"&amp;DATE($B$4,9,1),'Операции'!$B:$B,"&lt;0",'Операции'!$C:$C,$A31)-SUMIFS('Операции'!$B:$B,'Операции'!$A:$A,"&gt;="&amp;DATE($B$4,8,1),'Операции'!$A:$A,"&lt;"&amp;DATE($B$4,9,1),'Операции'!$B:$B,"&lt;0",'Операции'!$C:$C,$A31,'Операции'!$F:$F,"&lt;&gt;")))</f>
        <v>7500</v>
      </c>
      <c r="M31" s="14">
        <f>IF($A31="","",-(SUMIFS('Операции'!$B:$B,'Операции'!$A:$A,"&gt;="&amp;DATE($B$4,9,1),'Операции'!$A:$A,"&lt;"&amp;DATE($B$4,10,1),'Операции'!$B:$B,"&lt;0",'Операции'!$C:$C,$A31)-SUMIFS('Операции'!$B:$B,'Операции'!$A:$A,"&gt;="&amp;DATE($B$4,9,1),'Операции'!$A:$A,"&lt;"&amp;DATE($B$4,10,1),'Операции'!$B:$B,"&lt;0",'Операции'!$C:$C,$A31,'Операции'!$F:$F,"&lt;&gt;")))</f>
        <v>0</v>
      </c>
      <c r="N31" s="14">
        <f>IF($A31="","",-(SUMIFS('Операции'!$B:$B,'Операции'!$A:$A,"&gt;="&amp;DATE($B$4,10,1),'Операции'!$A:$A,"&lt;"&amp;DATE($B$4,11,1),'Операции'!$B:$B,"&lt;0",'Операции'!$C:$C,$A31)-SUMIFS('Операции'!$B:$B,'Операции'!$A:$A,"&gt;="&amp;DATE($B$4,10,1),'Операции'!$A:$A,"&lt;"&amp;DATE($B$4,11,1),'Операции'!$B:$B,"&lt;0",'Операции'!$C:$C,$A31,'Операции'!$F:$F,"&lt;&gt;")))</f>
        <v>0</v>
      </c>
      <c r="O31" s="14">
        <f>IF($A31="","",-(SUMIFS('Операции'!$B:$B,'Операции'!$A:$A,"&gt;="&amp;DATE($B$4,11,1),'Операции'!$A:$A,"&lt;"&amp;DATE($B$4,12,1),'Операции'!$B:$B,"&lt;0",'Операции'!$C:$C,$A31)-SUMIFS('Операции'!$B:$B,'Операции'!$A:$A,"&gt;="&amp;DATE($B$4,11,1),'Операции'!$A:$A,"&lt;"&amp;DATE($B$4,12,1),'Операции'!$B:$B,"&lt;0",'Операции'!$C:$C,$A31,'Операции'!$F:$F,"&lt;&gt;")))</f>
        <v>0</v>
      </c>
      <c r="P31" s="14">
        <f>IF($A31="","",-(SUMIFS('Операции'!$B:$B,'Операции'!$A:$A,"&gt;="&amp;DATE($B$4,12,1),'Операции'!$A:$A,"&lt;"&amp;DATE($B$4,13,1),'Операции'!$B:$B,"&lt;0",'Операции'!$C:$C,$A31)-SUMIFS('Операции'!$B:$B,'Операции'!$A:$A,"&gt;="&amp;DATE($B$4,12,1),'Операции'!$A:$A,"&lt;"&amp;DATE($B$4,13,1),'Операции'!$B:$B,"&lt;0",'Операции'!$C:$C,$A31,'Операции'!$F:$F,"&lt;&gt;")))</f>
        <v>0</v>
      </c>
    </row>
    <row r="32" spans="1:16" x14ac:dyDescent="0.25">
      <c r="A32" s="11" t="str">
        <f>IF('Категории'!$A7="","",'Категории'!$A7)</f>
        <v>Развлечения</v>
      </c>
      <c r="B32" s="17">
        <f>IF($A32="","",SUM(E32:P32))</f>
        <v>1800</v>
      </c>
      <c r="C32" s="18">
        <f>IF(OR($A32="",$B$25=0),"",B32/$B$25)</f>
        <v>0.02432761183943776</v>
      </c>
      <c r="D32" s="19" t="str">
        <f>IF(OR(C32="",MAX($C$27:$C$56)=0),"",REPT("█",ROUND(C32/MAX($C$27:$C$56)*14,0)))</f>
        <v>█</v>
      </c>
      <c r="E32" s="14">
        <f>IF($A32="","",-(SUMIFS('Операции'!$B:$B,'Операции'!$A:$A,"&gt;="&amp;DATE($B$4,1,1),'Операции'!$A:$A,"&lt;"&amp;DATE($B$4,2,1),'Операции'!$B:$B,"&lt;0",'Операции'!$C:$C,$A32)-SUMIFS('Операции'!$B:$B,'Операции'!$A:$A,"&gt;="&amp;DATE($B$4,1,1),'Операции'!$A:$A,"&lt;"&amp;DATE($B$4,2,1),'Операции'!$B:$B,"&lt;0",'Операции'!$C:$C,$A32,'Операции'!$F:$F,"&lt;&gt;")))</f>
        <v>0</v>
      </c>
      <c r="F32" s="14">
        <f>IF($A32="","",-(SUMIFS('Операции'!$B:$B,'Операции'!$A:$A,"&gt;="&amp;DATE($B$4,2,1),'Операции'!$A:$A,"&lt;"&amp;DATE($B$4,3,1),'Операции'!$B:$B,"&lt;0",'Операции'!$C:$C,$A32)-SUMIFS('Операции'!$B:$B,'Операции'!$A:$A,"&gt;="&amp;DATE($B$4,2,1),'Операции'!$A:$A,"&lt;"&amp;DATE($B$4,3,1),'Операции'!$B:$B,"&lt;0",'Операции'!$C:$C,$A32,'Операции'!$F:$F,"&lt;&gt;")))</f>
        <v>0</v>
      </c>
      <c r="G32" s="14">
        <f>IF($A32="","",-(SUMIFS('Операции'!$B:$B,'Операции'!$A:$A,"&gt;="&amp;DATE($B$4,3,1),'Операции'!$A:$A,"&lt;"&amp;DATE($B$4,4,1),'Операции'!$B:$B,"&lt;0",'Операции'!$C:$C,$A32)-SUMIFS('Операции'!$B:$B,'Операции'!$A:$A,"&gt;="&amp;DATE($B$4,3,1),'Операции'!$A:$A,"&lt;"&amp;DATE($B$4,4,1),'Операции'!$B:$B,"&lt;0",'Операции'!$C:$C,$A32,'Операции'!$F:$F,"&lt;&gt;")))</f>
        <v>0</v>
      </c>
      <c r="H32" s="14">
        <f>IF($A32="","",-(SUMIFS('Операции'!$B:$B,'Операции'!$A:$A,"&gt;="&amp;DATE($B$4,4,1),'Операции'!$A:$A,"&lt;"&amp;DATE($B$4,5,1),'Операции'!$B:$B,"&lt;0",'Операции'!$C:$C,$A32)-SUMIFS('Операции'!$B:$B,'Операции'!$A:$A,"&gt;="&amp;DATE($B$4,4,1),'Операции'!$A:$A,"&lt;"&amp;DATE($B$4,5,1),'Операции'!$B:$B,"&lt;0",'Операции'!$C:$C,$A32,'Операции'!$F:$F,"&lt;&gt;")))</f>
        <v>0</v>
      </c>
      <c r="I32" s="14">
        <f>IF($A32="","",-(SUMIFS('Операции'!$B:$B,'Операции'!$A:$A,"&gt;="&amp;DATE($B$4,5,1),'Операции'!$A:$A,"&lt;"&amp;DATE($B$4,6,1),'Операции'!$B:$B,"&lt;0",'Операции'!$C:$C,$A32)-SUMIFS('Операции'!$B:$B,'Операции'!$A:$A,"&gt;="&amp;DATE($B$4,5,1),'Операции'!$A:$A,"&lt;"&amp;DATE($B$4,6,1),'Операции'!$B:$B,"&lt;0",'Операции'!$C:$C,$A32,'Операции'!$F:$F,"&lt;&gt;")))</f>
        <v>0</v>
      </c>
      <c r="J32" s="14">
        <f>IF($A32="","",-(SUMIFS('Операции'!$B:$B,'Операции'!$A:$A,"&gt;="&amp;DATE($B$4,6,1),'Операции'!$A:$A,"&lt;"&amp;DATE($B$4,7,1),'Операции'!$B:$B,"&lt;0",'Операции'!$C:$C,$A32)-SUMIFS('Операции'!$B:$B,'Операции'!$A:$A,"&gt;="&amp;DATE($B$4,6,1),'Операции'!$A:$A,"&lt;"&amp;DATE($B$4,7,1),'Операции'!$B:$B,"&lt;0",'Операции'!$C:$C,$A32,'Операции'!$F:$F,"&lt;&gt;")))</f>
        <v>0</v>
      </c>
      <c r="K32" s="14">
        <f>IF($A32="","",-(SUMIFS('Операции'!$B:$B,'Операции'!$A:$A,"&gt;="&amp;DATE($B$4,7,1),'Операции'!$A:$A,"&lt;"&amp;DATE($B$4,8,1),'Операции'!$B:$B,"&lt;0",'Операции'!$C:$C,$A32)-SUMIFS('Операции'!$B:$B,'Операции'!$A:$A,"&gt;="&amp;DATE($B$4,7,1),'Операции'!$A:$A,"&lt;"&amp;DATE($B$4,8,1),'Операции'!$B:$B,"&lt;0",'Операции'!$C:$C,$A32,'Операции'!$F:$F,"&lt;&gt;")))</f>
        <v>1800</v>
      </c>
      <c r="L32" s="14">
        <f>IF($A32="","",-(SUMIFS('Операции'!$B:$B,'Операции'!$A:$A,"&gt;="&amp;DATE($B$4,8,1),'Операции'!$A:$A,"&lt;"&amp;DATE($B$4,9,1),'Операции'!$B:$B,"&lt;0",'Операции'!$C:$C,$A32)-SUMIFS('Операции'!$B:$B,'Операции'!$A:$A,"&gt;="&amp;DATE($B$4,8,1),'Операции'!$A:$A,"&lt;"&amp;DATE($B$4,9,1),'Операции'!$B:$B,"&lt;0",'Операции'!$C:$C,$A32,'Операции'!$F:$F,"&lt;&gt;")))</f>
        <v>0</v>
      </c>
      <c r="M32" s="14">
        <f>IF($A32="","",-(SUMIFS('Операции'!$B:$B,'Операции'!$A:$A,"&gt;="&amp;DATE($B$4,9,1),'Операции'!$A:$A,"&lt;"&amp;DATE($B$4,10,1),'Операции'!$B:$B,"&lt;0",'Операции'!$C:$C,$A32)-SUMIFS('Операции'!$B:$B,'Операции'!$A:$A,"&gt;="&amp;DATE($B$4,9,1),'Операции'!$A:$A,"&lt;"&amp;DATE($B$4,10,1),'Операции'!$B:$B,"&lt;0",'Операции'!$C:$C,$A32,'Операции'!$F:$F,"&lt;&gt;")))</f>
        <v>0</v>
      </c>
      <c r="N32" s="14">
        <f>IF($A32="","",-(SUMIFS('Операции'!$B:$B,'Операции'!$A:$A,"&gt;="&amp;DATE($B$4,10,1),'Операции'!$A:$A,"&lt;"&amp;DATE($B$4,11,1),'Операции'!$B:$B,"&lt;0",'Операции'!$C:$C,$A32)-SUMIFS('Операции'!$B:$B,'Операции'!$A:$A,"&gt;="&amp;DATE($B$4,10,1),'Операции'!$A:$A,"&lt;"&amp;DATE($B$4,11,1),'Операции'!$B:$B,"&lt;0",'Операции'!$C:$C,$A32,'Операции'!$F:$F,"&lt;&gt;")))</f>
        <v>0</v>
      </c>
      <c r="O32" s="14">
        <f>IF($A32="","",-(SUMIFS('Операции'!$B:$B,'Операции'!$A:$A,"&gt;="&amp;DATE($B$4,11,1),'Операции'!$A:$A,"&lt;"&amp;DATE($B$4,12,1),'Операции'!$B:$B,"&lt;0",'Операции'!$C:$C,$A32)-SUMIFS('Операции'!$B:$B,'Операции'!$A:$A,"&gt;="&amp;DATE($B$4,11,1),'Операции'!$A:$A,"&lt;"&amp;DATE($B$4,12,1),'Операции'!$B:$B,"&lt;0",'Операции'!$C:$C,$A32,'Операции'!$F:$F,"&lt;&gt;")))</f>
        <v>0</v>
      </c>
      <c r="P32" s="14">
        <f>IF($A32="","",-(SUMIFS('Операции'!$B:$B,'Операции'!$A:$A,"&gt;="&amp;DATE($B$4,12,1),'Операции'!$A:$A,"&lt;"&amp;DATE($B$4,13,1),'Операции'!$B:$B,"&lt;0",'Операции'!$C:$C,$A32)-SUMIFS('Операции'!$B:$B,'Операции'!$A:$A,"&gt;="&amp;DATE($B$4,12,1),'Операции'!$A:$A,"&lt;"&amp;DATE($B$4,13,1),'Операции'!$B:$B,"&lt;0",'Операции'!$C:$C,$A32,'Операции'!$F:$F,"&lt;&gt;")))</f>
        <v>0</v>
      </c>
    </row>
    <row r="33" spans="1:16" x14ac:dyDescent="0.25">
      <c r="A33" s="11" t="str">
        <f>IF('Категории'!$A8="","",'Категории'!$A8)</f>
        <v>Образование</v>
      </c>
      <c r="B33" s="17">
        <f>IF($A33="","",SUM(E33:P33))</f>
        <v>2400</v>
      </c>
      <c r="C33" s="18">
        <f>IF(OR($A33="",$B$25=0),"",B33/$B$25)</f>
        <v>0.03243681578591701</v>
      </c>
      <c r="D33" s="19" t="str">
        <f>IF(OR(C33="",MAX($C$27:$C$56)=0),"",REPT("█",ROUND(C33/MAX($C$27:$C$56)*14,0)))</f>
        <v>█</v>
      </c>
      <c r="E33" s="14">
        <f>IF($A33="","",-(SUMIFS('Операции'!$B:$B,'Операции'!$A:$A,"&gt;="&amp;DATE($B$4,1,1),'Операции'!$A:$A,"&lt;"&amp;DATE($B$4,2,1),'Операции'!$B:$B,"&lt;0",'Операции'!$C:$C,$A33)-SUMIFS('Операции'!$B:$B,'Операции'!$A:$A,"&gt;="&amp;DATE($B$4,1,1),'Операции'!$A:$A,"&lt;"&amp;DATE($B$4,2,1),'Операции'!$B:$B,"&lt;0",'Операции'!$C:$C,$A33,'Операции'!$F:$F,"&lt;&gt;")))</f>
        <v>0</v>
      </c>
      <c r="F33" s="14">
        <f>IF($A33="","",-(SUMIFS('Операции'!$B:$B,'Операции'!$A:$A,"&gt;="&amp;DATE($B$4,2,1),'Операции'!$A:$A,"&lt;"&amp;DATE($B$4,3,1),'Операции'!$B:$B,"&lt;0",'Операции'!$C:$C,$A33)-SUMIFS('Операции'!$B:$B,'Операции'!$A:$A,"&gt;="&amp;DATE($B$4,2,1),'Операции'!$A:$A,"&lt;"&amp;DATE($B$4,3,1),'Операции'!$B:$B,"&lt;0",'Операции'!$C:$C,$A33,'Операции'!$F:$F,"&lt;&gt;")))</f>
        <v>0</v>
      </c>
      <c r="G33" s="14">
        <f>IF($A33="","",-(SUMIFS('Операции'!$B:$B,'Операции'!$A:$A,"&gt;="&amp;DATE($B$4,3,1),'Операции'!$A:$A,"&lt;"&amp;DATE($B$4,4,1),'Операции'!$B:$B,"&lt;0",'Операции'!$C:$C,$A33)-SUMIFS('Операции'!$B:$B,'Операции'!$A:$A,"&gt;="&amp;DATE($B$4,3,1),'Операции'!$A:$A,"&lt;"&amp;DATE($B$4,4,1),'Операции'!$B:$B,"&lt;0",'Операции'!$C:$C,$A33,'Операции'!$F:$F,"&lt;&gt;")))</f>
        <v>0</v>
      </c>
      <c r="H33" s="14">
        <f>IF($A33="","",-(SUMIFS('Операции'!$B:$B,'Операции'!$A:$A,"&gt;="&amp;DATE($B$4,4,1),'Операции'!$A:$A,"&lt;"&amp;DATE($B$4,5,1),'Операции'!$B:$B,"&lt;0",'Операции'!$C:$C,$A33)-SUMIFS('Операции'!$B:$B,'Операции'!$A:$A,"&gt;="&amp;DATE($B$4,4,1),'Операции'!$A:$A,"&lt;"&amp;DATE($B$4,5,1),'Операции'!$B:$B,"&lt;0",'Операции'!$C:$C,$A33,'Операции'!$F:$F,"&lt;&gt;")))</f>
        <v>0</v>
      </c>
      <c r="I33" s="14">
        <f>IF($A33="","",-(SUMIFS('Операции'!$B:$B,'Операции'!$A:$A,"&gt;="&amp;DATE($B$4,5,1),'Операции'!$A:$A,"&lt;"&amp;DATE($B$4,6,1),'Операции'!$B:$B,"&lt;0",'Операции'!$C:$C,$A33)-SUMIFS('Операции'!$B:$B,'Операции'!$A:$A,"&gt;="&amp;DATE($B$4,5,1),'Операции'!$A:$A,"&lt;"&amp;DATE($B$4,6,1),'Операции'!$B:$B,"&lt;0",'Операции'!$C:$C,$A33,'Операции'!$F:$F,"&lt;&gt;")))</f>
        <v>0</v>
      </c>
      <c r="J33" s="14">
        <f>IF($A33="","",-(SUMIFS('Операции'!$B:$B,'Операции'!$A:$A,"&gt;="&amp;DATE($B$4,6,1),'Операции'!$A:$A,"&lt;"&amp;DATE($B$4,7,1),'Операции'!$B:$B,"&lt;0",'Операции'!$C:$C,$A33)-SUMIFS('Операции'!$B:$B,'Операции'!$A:$A,"&gt;="&amp;DATE($B$4,6,1),'Операции'!$A:$A,"&lt;"&amp;DATE($B$4,7,1),'Операции'!$B:$B,"&lt;0",'Операции'!$C:$C,$A33,'Операции'!$F:$F,"&lt;&gt;")))</f>
        <v>0</v>
      </c>
      <c r="K33" s="14">
        <f>IF($A33="","",-(SUMIFS('Операции'!$B:$B,'Операции'!$A:$A,"&gt;="&amp;DATE($B$4,7,1),'Операции'!$A:$A,"&lt;"&amp;DATE($B$4,8,1),'Операции'!$B:$B,"&lt;0",'Операции'!$C:$C,$A33)-SUMIFS('Операции'!$B:$B,'Операции'!$A:$A,"&gt;="&amp;DATE($B$4,7,1),'Операции'!$A:$A,"&lt;"&amp;DATE($B$4,8,1),'Операции'!$B:$B,"&lt;0",'Операции'!$C:$C,$A33,'Операции'!$F:$F,"&lt;&gt;")))</f>
        <v>0</v>
      </c>
      <c r="L33" s="14">
        <f>IF($A33="","",-(SUMIFS('Операции'!$B:$B,'Операции'!$A:$A,"&gt;="&amp;DATE($B$4,8,1),'Операции'!$A:$A,"&lt;"&amp;DATE($B$4,9,1),'Операции'!$B:$B,"&lt;0",'Операции'!$C:$C,$A33)-SUMIFS('Операции'!$B:$B,'Операции'!$A:$A,"&gt;="&amp;DATE($B$4,8,1),'Операции'!$A:$A,"&lt;"&amp;DATE($B$4,9,1),'Операции'!$B:$B,"&lt;0",'Операции'!$C:$C,$A33,'Операции'!$F:$F,"&lt;&gt;")))</f>
        <v>0</v>
      </c>
      <c r="M33" s="14">
        <f>IF($A33="","",-(SUMIFS('Операции'!$B:$B,'Операции'!$A:$A,"&gt;="&amp;DATE($B$4,9,1),'Операции'!$A:$A,"&lt;"&amp;DATE($B$4,10,1),'Операции'!$B:$B,"&lt;0",'Операции'!$C:$C,$A33)-SUMIFS('Операции'!$B:$B,'Операции'!$A:$A,"&gt;="&amp;DATE($B$4,9,1),'Операции'!$A:$A,"&lt;"&amp;DATE($B$4,10,1),'Операции'!$B:$B,"&lt;0",'Операции'!$C:$C,$A33,'Операции'!$F:$F,"&lt;&gt;")))</f>
        <v>2400</v>
      </c>
      <c r="N33" s="14">
        <f>IF($A33="","",-(SUMIFS('Операции'!$B:$B,'Операции'!$A:$A,"&gt;="&amp;DATE($B$4,10,1),'Операции'!$A:$A,"&lt;"&amp;DATE($B$4,11,1),'Операции'!$B:$B,"&lt;0",'Операции'!$C:$C,$A33)-SUMIFS('Операции'!$B:$B,'Операции'!$A:$A,"&gt;="&amp;DATE($B$4,10,1),'Операции'!$A:$A,"&lt;"&amp;DATE($B$4,11,1),'Операции'!$B:$B,"&lt;0",'Операции'!$C:$C,$A33,'Операции'!$F:$F,"&lt;&gt;")))</f>
        <v>0</v>
      </c>
      <c r="O33" s="14">
        <f>IF($A33="","",-(SUMIFS('Операции'!$B:$B,'Операции'!$A:$A,"&gt;="&amp;DATE($B$4,11,1),'Операции'!$A:$A,"&lt;"&amp;DATE($B$4,12,1),'Операции'!$B:$B,"&lt;0",'Операции'!$C:$C,$A33)-SUMIFS('Операции'!$B:$B,'Операции'!$A:$A,"&gt;="&amp;DATE($B$4,11,1),'Операции'!$A:$A,"&lt;"&amp;DATE($B$4,12,1),'Операции'!$B:$B,"&lt;0",'Операции'!$C:$C,$A33,'Операции'!$F:$F,"&lt;&gt;")))</f>
        <v>0</v>
      </c>
      <c r="P33" s="14">
        <f>IF($A33="","",-(SUMIFS('Операции'!$B:$B,'Операции'!$A:$A,"&gt;="&amp;DATE($B$4,12,1),'Операции'!$A:$A,"&lt;"&amp;DATE($B$4,13,1),'Операции'!$B:$B,"&lt;0",'Операции'!$C:$C,$A33)-SUMIFS('Операции'!$B:$B,'Операции'!$A:$A,"&gt;="&amp;DATE($B$4,12,1),'Операции'!$A:$A,"&lt;"&amp;DATE($B$4,13,1),'Операции'!$B:$B,"&lt;0",'Операции'!$C:$C,$A33,'Операции'!$F:$F,"&lt;&gt;")))</f>
        <v>0</v>
      </c>
    </row>
    <row r="34" spans="1:16" x14ac:dyDescent="0.25">
      <c r="A34" s="11" t="str">
        <f>IF('Категории'!$A9="","",'Категории'!$A9)</f>
        <v>Дети</v>
      </c>
      <c r="B34" s="17">
        <f>IF($A34="","",SUM(E34:P34))</f>
        <v>5200</v>
      </c>
      <c r="C34" s="18">
        <f>IF(OR($A34="",$B$25=0),"",B34/$B$25)</f>
        <v>0.07027976753615353</v>
      </c>
      <c r="D34" s="19" t="str">
        <f>IF(OR(C34="",MAX($C$27:$C$56)=0),"",REPT("█",ROUND(C34/MAX($C$27:$C$56)*14,0)))</f>
        <v>███</v>
      </c>
      <c r="E34" s="14">
        <f>IF($A34="","",-(SUMIFS('Операции'!$B:$B,'Операции'!$A:$A,"&gt;="&amp;DATE($B$4,1,1),'Операции'!$A:$A,"&lt;"&amp;DATE($B$4,2,1),'Операции'!$B:$B,"&lt;0",'Операции'!$C:$C,$A34)-SUMIFS('Операции'!$B:$B,'Операции'!$A:$A,"&gt;="&amp;DATE($B$4,1,1),'Операции'!$A:$A,"&lt;"&amp;DATE($B$4,2,1),'Операции'!$B:$B,"&lt;0",'Операции'!$C:$C,$A34,'Операции'!$F:$F,"&lt;&gt;")))</f>
        <v>0</v>
      </c>
      <c r="F34" s="14">
        <f>IF($A34="","",-(SUMIFS('Операции'!$B:$B,'Операции'!$A:$A,"&gt;="&amp;DATE($B$4,2,1),'Операции'!$A:$A,"&lt;"&amp;DATE($B$4,3,1),'Операции'!$B:$B,"&lt;0",'Операции'!$C:$C,$A34)-SUMIFS('Операции'!$B:$B,'Операции'!$A:$A,"&gt;="&amp;DATE($B$4,2,1),'Операции'!$A:$A,"&lt;"&amp;DATE($B$4,3,1),'Операции'!$B:$B,"&lt;0",'Операции'!$C:$C,$A34,'Операции'!$F:$F,"&lt;&gt;")))</f>
        <v>0</v>
      </c>
      <c r="G34" s="14">
        <f>IF($A34="","",-(SUMIFS('Операции'!$B:$B,'Операции'!$A:$A,"&gt;="&amp;DATE($B$4,3,1),'Операции'!$A:$A,"&lt;"&amp;DATE($B$4,4,1),'Операции'!$B:$B,"&lt;0",'Операции'!$C:$C,$A34)-SUMIFS('Операции'!$B:$B,'Операции'!$A:$A,"&gt;="&amp;DATE($B$4,3,1),'Операции'!$A:$A,"&lt;"&amp;DATE($B$4,4,1),'Операции'!$B:$B,"&lt;0",'Операции'!$C:$C,$A34,'Операции'!$F:$F,"&lt;&gt;")))</f>
        <v>0</v>
      </c>
      <c r="H34" s="14">
        <f>IF($A34="","",-(SUMIFS('Операции'!$B:$B,'Операции'!$A:$A,"&gt;="&amp;DATE($B$4,4,1),'Операции'!$A:$A,"&lt;"&amp;DATE($B$4,5,1),'Операции'!$B:$B,"&lt;0",'Операции'!$C:$C,$A34)-SUMIFS('Операции'!$B:$B,'Операции'!$A:$A,"&gt;="&amp;DATE($B$4,4,1),'Операции'!$A:$A,"&lt;"&amp;DATE($B$4,5,1),'Операции'!$B:$B,"&lt;0",'Операции'!$C:$C,$A34,'Операции'!$F:$F,"&lt;&gt;")))</f>
        <v>0</v>
      </c>
      <c r="I34" s="14">
        <f>IF($A34="","",-(SUMIFS('Операции'!$B:$B,'Операции'!$A:$A,"&gt;="&amp;DATE($B$4,5,1),'Операции'!$A:$A,"&lt;"&amp;DATE($B$4,6,1),'Операции'!$B:$B,"&lt;0",'Операции'!$C:$C,$A34)-SUMIFS('Операции'!$B:$B,'Операции'!$A:$A,"&gt;="&amp;DATE($B$4,5,1),'Операции'!$A:$A,"&lt;"&amp;DATE($B$4,6,1),'Операции'!$B:$B,"&lt;0",'Операции'!$C:$C,$A34,'Операции'!$F:$F,"&lt;&gt;")))</f>
        <v>0</v>
      </c>
      <c r="J34" s="14">
        <f>IF($A34="","",-(SUMIFS('Операции'!$B:$B,'Операции'!$A:$A,"&gt;="&amp;DATE($B$4,6,1),'Операции'!$A:$A,"&lt;"&amp;DATE($B$4,7,1),'Операции'!$B:$B,"&lt;0",'Операции'!$C:$C,$A34)-SUMIFS('Операции'!$B:$B,'Операции'!$A:$A,"&gt;="&amp;DATE($B$4,6,1),'Операции'!$A:$A,"&lt;"&amp;DATE($B$4,7,1),'Операции'!$B:$B,"&lt;0",'Операции'!$C:$C,$A34,'Операции'!$F:$F,"&lt;&gt;")))</f>
        <v>0</v>
      </c>
      <c r="K34" s="14">
        <f>IF($A34="","",-(SUMIFS('Операции'!$B:$B,'Операции'!$A:$A,"&gt;="&amp;DATE($B$4,7,1),'Операции'!$A:$A,"&lt;"&amp;DATE($B$4,8,1),'Операции'!$B:$B,"&lt;0",'Операции'!$C:$C,$A34)-SUMIFS('Операции'!$B:$B,'Операции'!$A:$A,"&gt;="&amp;DATE($B$4,7,1),'Операции'!$A:$A,"&lt;"&amp;DATE($B$4,8,1),'Операции'!$B:$B,"&lt;0",'Операции'!$C:$C,$A34,'Операции'!$F:$F,"&lt;&gt;")))</f>
        <v>0</v>
      </c>
      <c r="L34" s="14">
        <f>IF($A34="","",-(SUMIFS('Операции'!$B:$B,'Операции'!$A:$A,"&gt;="&amp;DATE($B$4,8,1),'Операции'!$A:$A,"&lt;"&amp;DATE($B$4,9,1),'Операции'!$B:$B,"&lt;0",'Операции'!$C:$C,$A34)-SUMIFS('Операции'!$B:$B,'Операции'!$A:$A,"&gt;="&amp;DATE($B$4,8,1),'Операции'!$A:$A,"&lt;"&amp;DATE($B$4,9,1),'Операции'!$B:$B,"&lt;0",'Операции'!$C:$C,$A34,'Операции'!$F:$F,"&lt;&gt;")))</f>
        <v>5200</v>
      </c>
      <c r="M34" s="14">
        <f>IF($A34="","",-(SUMIFS('Операции'!$B:$B,'Операции'!$A:$A,"&gt;="&amp;DATE($B$4,9,1),'Операции'!$A:$A,"&lt;"&amp;DATE($B$4,10,1),'Операции'!$B:$B,"&lt;0",'Операции'!$C:$C,$A34)-SUMIFS('Операции'!$B:$B,'Операции'!$A:$A,"&gt;="&amp;DATE($B$4,9,1),'Операции'!$A:$A,"&lt;"&amp;DATE($B$4,10,1),'Операции'!$B:$B,"&lt;0",'Операции'!$C:$C,$A34,'Операции'!$F:$F,"&lt;&gt;")))</f>
        <v>0</v>
      </c>
      <c r="N34" s="14">
        <f>IF($A34="","",-(SUMIFS('Операции'!$B:$B,'Операции'!$A:$A,"&gt;="&amp;DATE($B$4,10,1),'Операции'!$A:$A,"&lt;"&amp;DATE($B$4,11,1),'Операции'!$B:$B,"&lt;0",'Операции'!$C:$C,$A34)-SUMIFS('Операции'!$B:$B,'Операции'!$A:$A,"&gt;="&amp;DATE($B$4,10,1),'Операции'!$A:$A,"&lt;"&amp;DATE($B$4,11,1),'Операции'!$B:$B,"&lt;0",'Операции'!$C:$C,$A34,'Операции'!$F:$F,"&lt;&gt;")))</f>
        <v>0</v>
      </c>
      <c r="O34" s="14">
        <f>IF($A34="","",-(SUMIFS('Операции'!$B:$B,'Операции'!$A:$A,"&gt;="&amp;DATE($B$4,11,1),'Операции'!$A:$A,"&lt;"&amp;DATE($B$4,12,1),'Операции'!$B:$B,"&lt;0",'Операции'!$C:$C,$A34)-SUMIFS('Операции'!$B:$B,'Операции'!$A:$A,"&gt;="&amp;DATE($B$4,11,1),'Операции'!$A:$A,"&lt;"&amp;DATE($B$4,12,1),'Операции'!$B:$B,"&lt;0",'Операции'!$C:$C,$A34,'Операции'!$F:$F,"&lt;&gt;")))</f>
        <v>0</v>
      </c>
      <c r="P34" s="14">
        <f>IF($A34="","",-(SUMIFS('Операции'!$B:$B,'Операции'!$A:$A,"&gt;="&amp;DATE($B$4,12,1),'Операции'!$A:$A,"&lt;"&amp;DATE($B$4,13,1),'Операции'!$B:$B,"&lt;0",'Операции'!$C:$C,$A34)-SUMIFS('Операции'!$B:$B,'Операции'!$A:$A,"&gt;="&amp;DATE($B$4,12,1),'Операции'!$A:$A,"&lt;"&amp;DATE($B$4,13,1),'Операции'!$B:$B,"&lt;0",'Операции'!$C:$C,$A34,'Операции'!$F:$F,"&lt;&gt;")))</f>
        <v>0</v>
      </c>
    </row>
    <row r="35" spans="1:16" x14ac:dyDescent="0.25">
      <c r="A35" s="11" t="str">
        <f>IF('Категории'!$A10="","",'Категории'!$A10)</f>
        <v>Питомцы</v>
      </c>
      <c r="B35" s="17">
        <f>IF($A35="","",SUM(E35:P35))</f>
        <v>0</v>
      </c>
      <c r="C35" s="18">
        <f>IF(OR($A35="",$B$25=0),"",B35/$B$25)</f>
        <v>0</v>
      </c>
      <c r="D35" s="19" t="str">
        <f>IF(OR(C35="",MAX($C$27:$C$56)=0),"",REPT("█",ROUND(C35/MAX($C$27:$C$56)*14,0)))</f>
        <v/>
      </c>
      <c r="E35" s="14">
        <f>IF($A35="","",-(SUMIFS('Операции'!$B:$B,'Операции'!$A:$A,"&gt;="&amp;DATE($B$4,1,1),'Операции'!$A:$A,"&lt;"&amp;DATE($B$4,2,1),'Операции'!$B:$B,"&lt;0",'Операции'!$C:$C,$A35)-SUMIFS('Операции'!$B:$B,'Операции'!$A:$A,"&gt;="&amp;DATE($B$4,1,1),'Операции'!$A:$A,"&lt;"&amp;DATE($B$4,2,1),'Операции'!$B:$B,"&lt;0",'Операции'!$C:$C,$A35,'Операции'!$F:$F,"&lt;&gt;")))</f>
        <v>0</v>
      </c>
      <c r="F35" s="14">
        <f>IF($A35="","",-(SUMIFS('Операции'!$B:$B,'Операции'!$A:$A,"&gt;="&amp;DATE($B$4,2,1),'Операции'!$A:$A,"&lt;"&amp;DATE($B$4,3,1),'Операции'!$B:$B,"&lt;0",'Операции'!$C:$C,$A35)-SUMIFS('Операции'!$B:$B,'Операции'!$A:$A,"&gt;="&amp;DATE($B$4,2,1),'Операции'!$A:$A,"&lt;"&amp;DATE($B$4,3,1),'Операции'!$B:$B,"&lt;0",'Операции'!$C:$C,$A35,'Операции'!$F:$F,"&lt;&gt;")))</f>
        <v>0</v>
      </c>
      <c r="G35" s="14">
        <f>IF($A35="","",-(SUMIFS('Операции'!$B:$B,'Операции'!$A:$A,"&gt;="&amp;DATE($B$4,3,1),'Операции'!$A:$A,"&lt;"&amp;DATE($B$4,4,1),'Операции'!$B:$B,"&lt;0",'Операции'!$C:$C,$A35)-SUMIFS('Операции'!$B:$B,'Операции'!$A:$A,"&gt;="&amp;DATE($B$4,3,1),'Операции'!$A:$A,"&lt;"&amp;DATE($B$4,4,1),'Операции'!$B:$B,"&lt;0",'Операции'!$C:$C,$A35,'Операции'!$F:$F,"&lt;&gt;")))</f>
        <v>0</v>
      </c>
      <c r="H35" s="14">
        <f>IF($A35="","",-(SUMIFS('Операции'!$B:$B,'Операции'!$A:$A,"&gt;="&amp;DATE($B$4,4,1),'Операции'!$A:$A,"&lt;"&amp;DATE($B$4,5,1),'Операции'!$B:$B,"&lt;0",'Операции'!$C:$C,$A35)-SUMIFS('Операции'!$B:$B,'Операции'!$A:$A,"&gt;="&amp;DATE($B$4,4,1),'Операции'!$A:$A,"&lt;"&amp;DATE($B$4,5,1),'Операции'!$B:$B,"&lt;0",'Операции'!$C:$C,$A35,'Операции'!$F:$F,"&lt;&gt;")))</f>
        <v>0</v>
      </c>
      <c r="I35" s="14">
        <f>IF($A35="","",-(SUMIFS('Операции'!$B:$B,'Операции'!$A:$A,"&gt;="&amp;DATE($B$4,5,1),'Операции'!$A:$A,"&lt;"&amp;DATE($B$4,6,1),'Операции'!$B:$B,"&lt;0",'Операции'!$C:$C,$A35)-SUMIFS('Операции'!$B:$B,'Операции'!$A:$A,"&gt;="&amp;DATE($B$4,5,1),'Операции'!$A:$A,"&lt;"&amp;DATE($B$4,6,1),'Операции'!$B:$B,"&lt;0",'Операции'!$C:$C,$A35,'Операции'!$F:$F,"&lt;&gt;")))</f>
        <v>0</v>
      </c>
      <c r="J35" s="14">
        <f>IF($A35="","",-(SUMIFS('Операции'!$B:$B,'Операции'!$A:$A,"&gt;="&amp;DATE($B$4,6,1),'Операции'!$A:$A,"&lt;"&amp;DATE($B$4,7,1),'Операции'!$B:$B,"&lt;0",'Операции'!$C:$C,$A35)-SUMIFS('Операции'!$B:$B,'Операции'!$A:$A,"&gt;="&amp;DATE($B$4,6,1),'Операции'!$A:$A,"&lt;"&amp;DATE($B$4,7,1),'Операции'!$B:$B,"&lt;0",'Операции'!$C:$C,$A35,'Операции'!$F:$F,"&lt;&gt;")))</f>
        <v>0</v>
      </c>
      <c r="K35" s="14">
        <f>IF($A35="","",-(SUMIFS('Операции'!$B:$B,'Операции'!$A:$A,"&gt;="&amp;DATE($B$4,7,1),'Операции'!$A:$A,"&lt;"&amp;DATE($B$4,8,1),'Операции'!$B:$B,"&lt;0",'Операции'!$C:$C,$A35)-SUMIFS('Операции'!$B:$B,'Операции'!$A:$A,"&gt;="&amp;DATE($B$4,7,1),'Операции'!$A:$A,"&lt;"&amp;DATE($B$4,8,1),'Операции'!$B:$B,"&lt;0",'Операции'!$C:$C,$A35,'Операции'!$F:$F,"&lt;&gt;")))</f>
        <v>0</v>
      </c>
      <c r="L35" s="14">
        <f>IF($A35="","",-(SUMIFS('Операции'!$B:$B,'Операции'!$A:$A,"&gt;="&amp;DATE($B$4,8,1),'Операции'!$A:$A,"&lt;"&amp;DATE($B$4,9,1),'Операции'!$B:$B,"&lt;0",'Операции'!$C:$C,$A35)-SUMIFS('Операции'!$B:$B,'Операции'!$A:$A,"&gt;="&amp;DATE($B$4,8,1),'Операции'!$A:$A,"&lt;"&amp;DATE($B$4,9,1),'Операции'!$B:$B,"&lt;0",'Операции'!$C:$C,$A35,'Операции'!$F:$F,"&lt;&gt;")))</f>
        <v>0</v>
      </c>
      <c r="M35" s="14">
        <f>IF($A35="","",-(SUMIFS('Операции'!$B:$B,'Операции'!$A:$A,"&gt;="&amp;DATE($B$4,9,1),'Операции'!$A:$A,"&lt;"&amp;DATE($B$4,10,1),'Операции'!$B:$B,"&lt;0",'Операции'!$C:$C,$A35)-SUMIFS('Операции'!$B:$B,'Операции'!$A:$A,"&gt;="&amp;DATE($B$4,9,1),'Операции'!$A:$A,"&lt;"&amp;DATE($B$4,10,1),'Операции'!$B:$B,"&lt;0",'Операции'!$C:$C,$A35,'Операции'!$F:$F,"&lt;&gt;")))</f>
        <v>0</v>
      </c>
      <c r="N35" s="14">
        <f>IF($A35="","",-(SUMIFS('Операции'!$B:$B,'Операции'!$A:$A,"&gt;="&amp;DATE($B$4,10,1),'Операции'!$A:$A,"&lt;"&amp;DATE($B$4,11,1),'Операции'!$B:$B,"&lt;0",'Операции'!$C:$C,$A35)-SUMIFS('Операции'!$B:$B,'Операции'!$A:$A,"&gt;="&amp;DATE($B$4,10,1),'Операции'!$A:$A,"&lt;"&amp;DATE($B$4,11,1),'Операции'!$B:$B,"&lt;0",'Операции'!$C:$C,$A35,'Операции'!$F:$F,"&lt;&gt;")))</f>
        <v>0</v>
      </c>
      <c r="O35" s="14">
        <f>IF($A35="","",-(SUMIFS('Операции'!$B:$B,'Операции'!$A:$A,"&gt;="&amp;DATE($B$4,11,1),'Операции'!$A:$A,"&lt;"&amp;DATE($B$4,12,1),'Операции'!$B:$B,"&lt;0",'Операции'!$C:$C,$A35)-SUMIFS('Операции'!$B:$B,'Операции'!$A:$A,"&gt;="&amp;DATE($B$4,11,1),'Операции'!$A:$A,"&lt;"&amp;DATE($B$4,12,1),'Операции'!$B:$B,"&lt;0",'Операции'!$C:$C,$A35,'Операции'!$F:$F,"&lt;&gt;")))</f>
        <v>0</v>
      </c>
      <c r="P35" s="14">
        <f>IF($A35="","",-(SUMIFS('Операции'!$B:$B,'Операции'!$A:$A,"&gt;="&amp;DATE($B$4,12,1),'Операции'!$A:$A,"&lt;"&amp;DATE($B$4,13,1),'Операции'!$B:$B,"&lt;0",'Операции'!$C:$C,$A35)-SUMIFS('Операции'!$B:$B,'Операции'!$A:$A,"&gt;="&amp;DATE($B$4,12,1),'Операции'!$A:$A,"&lt;"&amp;DATE($B$4,13,1),'Операции'!$B:$B,"&lt;0",'Операции'!$C:$C,$A35,'Операции'!$F:$F,"&lt;&gt;")))</f>
        <v>0</v>
      </c>
    </row>
    <row r="36" spans="1:16" x14ac:dyDescent="0.25">
      <c r="A36" s="11" t="str">
        <f>IF('Категории'!$A11="","",'Категории'!$A11)</f>
        <v>Подарки</v>
      </c>
      <c r="B36" s="17">
        <f>IF($A36="","",SUM(E36:P36))</f>
        <v>3000</v>
      </c>
      <c r="C36" s="18">
        <f>IF(OR($A36="",$B$25=0),"",B36/$B$25)</f>
        <v>0.04054601973239627</v>
      </c>
      <c r="D36" s="19" t="str">
        <f>IF(OR(C36="",MAX($C$27:$C$56)=0),"",REPT("█",ROUND(C36/MAX($C$27:$C$56)*14,0)))</f>
        <v>██</v>
      </c>
      <c r="E36" s="14">
        <f>IF($A36="","",-(SUMIFS('Операции'!$B:$B,'Операции'!$A:$A,"&gt;="&amp;DATE($B$4,1,1),'Операции'!$A:$A,"&lt;"&amp;DATE($B$4,2,1),'Операции'!$B:$B,"&lt;0",'Операции'!$C:$C,$A36)-SUMIFS('Операции'!$B:$B,'Операции'!$A:$A,"&gt;="&amp;DATE($B$4,1,1),'Операции'!$A:$A,"&lt;"&amp;DATE($B$4,2,1),'Операции'!$B:$B,"&lt;0",'Операции'!$C:$C,$A36,'Операции'!$F:$F,"&lt;&gt;")))</f>
        <v>0</v>
      </c>
      <c r="F36" s="14">
        <f>IF($A36="","",-(SUMIFS('Операции'!$B:$B,'Операции'!$A:$A,"&gt;="&amp;DATE($B$4,2,1),'Операции'!$A:$A,"&lt;"&amp;DATE($B$4,3,1),'Операции'!$B:$B,"&lt;0",'Операции'!$C:$C,$A36)-SUMIFS('Операции'!$B:$B,'Операции'!$A:$A,"&gt;="&amp;DATE($B$4,2,1),'Операции'!$A:$A,"&lt;"&amp;DATE($B$4,3,1),'Операции'!$B:$B,"&lt;0",'Операции'!$C:$C,$A36,'Операции'!$F:$F,"&lt;&gt;")))</f>
        <v>0</v>
      </c>
      <c r="G36" s="14">
        <f>IF($A36="","",-(SUMIFS('Операции'!$B:$B,'Операции'!$A:$A,"&gt;="&amp;DATE($B$4,3,1),'Операции'!$A:$A,"&lt;"&amp;DATE($B$4,4,1),'Операции'!$B:$B,"&lt;0",'Операции'!$C:$C,$A36)-SUMIFS('Операции'!$B:$B,'Операции'!$A:$A,"&gt;="&amp;DATE($B$4,3,1),'Операции'!$A:$A,"&lt;"&amp;DATE($B$4,4,1),'Операции'!$B:$B,"&lt;0",'Операции'!$C:$C,$A36,'Операции'!$F:$F,"&lt;&gt;")))</f>
        <v>0</v>
      </c>
      <c r="H36" s="14">
        <f>IF($A36="","",-(SUMIFS('Операции'!$B:$B,'Операции'!$A:$A,"&gt;="&amp;DATE($B$4,4,1),'Операции'!$A:$A,"&lt;"&amp;DATE($B$4,5,1),'Операции'!$B:$B,"&lt;0",'Операции'!$C:$C,$A36)-SUMIFS('Операции'!$B:$B,'Операции'!$A:$A,"&gt;="&amp;DATE($B$4,4,1),'Операции'!$A:$A,"&lt;"&amp;DATE($B$4,5,1),'Операции'!$B:$B,"&lt;0",'Операции'!$C:$C,$A36,'Операции'!$F:$F,"&lt;&gt;")))</f>
        <v>0</v>
      </c>
      <c r="I36" s="14">
        <f>IF($A36="","",-(SUMIFS('Операции'!$B:$B,'Операции'!$A:$A,"&gt;="&amp;DATE($B$4,5,1),'Операции'!$A:$A,"&lt;"&amp;DATE($B$4,6,1),'Операции'!$B:$B,"&lt;0",'Операции'!$C:$C,$A36)-SUMIFS('Операции'!$B:$B,'Операции'!$A:$A,"&gt;="&amp;DATE($B$4,5,1),'Операции'!$A:$A,"&lt;"&amp;DATE($B$4,6,1),'Операции'!$B:$B,"&lt;0",'Операции'!$C:$C,$A36,'Операции'!$F:$F,"&lt;&gt;")))</f>
        <v>0</v>
      </c>
      <c r="J36" s="14">
        <f>IF($A36="","",-(SUMIFS('Операции'!$B:$B,'Операции'!$A:$A,"&gt;="&amp;DATE($B$4,6,1),'Операции'!$A:$A,"&lt;"&amp;DATE($B$4,7,1),'Операции'!$B:$B,"&lt;0",'Операции'!$C:$C,$A36)-SUMIFS('Операции'!$B:$B,'Операции'!$A:$A,"&gt;="&amp;DATE($B$4,6,1),'Операции'!$A:$A,"&lt;"&amp;DATE($B$4,7,1),'Операции'!$B:$B,"&lt;0",'Операции'!$C:$C,$A36,'Операции'!$F:$F,"&lt;&gt;")))</f>
        <v>0</v>
      </c>
      <c r="K36" s="14">
        <f>IF($A36="","",-(SUMIFS('Операции'!$B:$B,'Операции'!$A:$A,"&gt;="&amp;DATE($B$4,7,1),'Операции'!$A:$A,"&lt;"&amp;DATE($B$4,8,1),'Операции'!$B:$B,"&lt;0",'Операции'!$C:$C,$A36)-SUMIFS('Операции'!$B:$B,'Операции'!$A:$A,"&gt;="&amp;DATE($B$4,7,1),'Операции'!$A:$A,"&lt;"&amp;DATE($B$4,8,1),'Операции'!$B:$B,"&lt;0",'Операции'!$C:$C,$A36,'Операции'!$F:$F,"&lt;&gt;")))</f>
        <v>0</v>
      </c>
      <c r="L36" s="14">
        <f>IF($A36="","",-(SUMIFS('Операции'!$B:$B,'Операции'!$A:$A,"&gt;="&amp;DATE($B$4,8,1),'Операции'!$A:$A,"&lt;"&amp;DATE($B$4,9,1),'Операции'!$B:$B,"&lt;0",'Операции'!$C:$C,$A36)-SUMIFS('Операции'!$B:$B,'Операции'!$A:$A,"&gt;="&amp;DATE($B$4,8,1),'Операции'!$A:$A,"&lt;"&amp;DATE($B$4,9,1),'Операции'!$B:$B,"&lt;0",'Операции'!$C:$C,$A36,'Операции'!$F:$F,"&lt;&gt;")))</f>
        <v>3000</v>
      </c>
      <c r="M36" s="14">
        <f>IF($A36="","",-(SUMIFS('Операции'!$B:$B,'Операции'!$A:$A,"&gt;="&amp;DATE($B$4,9,1),'Операции'!$A:$A,"&lt;"&amp;DATE($B$4,10,1),'Операции'!$B:$B,"&lt;0",'Операции'!$C:$C,$A36)-SUMIFS('Операции'!$B:$B,'Операции'!$A:$A,"&gt;="&amp;DATE($B$4,9,1),'Операции'!$A:$A,"&lt;"&amp;DATE($B$4,10,1),'Операции'!$B:$B,"&lt;0",'Операции'!$C:$C,$A36,'Операции'!$F:$F,"&lt;&gt;")))</f>
        <v>0</v>
      </c>
      <c r="N36" s="14">
        <f>IF($A36="","",-(SUMIFS('Операции'!$B:$B,'Операции'!$A:$A,"&gt;="&amp;DATE($B$4,10,1),'Операции'!$A:$A,"&lt;"&amp;DATE($B$4,11,1),'Операции'!$B:$B,"&lt;0",'Операции'!$C:$C,$A36)-SUMIFS('Операции'!$B:$B,'Операции'!$A:$A,"&gt;="&amp;DATE($B$4,10,1),'Операции'!$A:$A,"&lt;"&amp;DATE($B$4,11,1),'Операции'!$B:$B,"&lt;0",'Операции'!$C:$C,$A36,'Операции'!$F:$F,"&lt;&gt;")))</f>
        <v>0</v>
      </c>
      <c r="O36" s="14">
        <f>IF($A36="","",-(SUMIFS('Операции'!$B:$B,'Операции'!$A:$A,"&gt;="&amp;DATE($B$4,11,1),'Операции'!$A:$A,"&lt;"&amp;DATE($B$4,12,1),'Операции'!$B:$B,"&lt;0",'Операции'!$C:$C,$A36)-SUMIFS('Операции'!$B:$B,'Операции'!$A:$A,"&gt;="&amp;DATE($B$4,11,1),'Операции'!$A:$A,"&lt;"&amp;DATE($B$4,12,1),'Операции'!$B:$B,"&lt;0",'Операции'!$C:$C,$A36,'Операции'!$F:$F,"&lt;&gt;")))</f>
        <v>0</v>
      </c>
      <c r="P36" s="14">
        <f>IF($A36="","",-(SUMIFS('Операции'!$B:$B,'Операции'!$A:$A,"&gt;="&amp;DATE($B$4,12,1),'Операции'!$A:$A,"&lt;"&amp;DATE($B$4,13,1),'Операции'!$B:$B,"&lt;0",'Операции'!$C:$C,$A36)-SUMIFS('Операции'!$B:$B,'Операции'!$A:$A,"&gt;="&amp;DATE($B$4,12,1),'Операции'!$A:$A,"&lt;"&amp;DATE($B$4,13,1),'Операции'!$B:$B,"&lt;0",'Операции'!$C:$C,$A36,'Операции'!$F:$F,"&lt;&gt;")))</f>
        <v>0</v>
      </c>
    </row>
    <row r="37" spans="1:16" x14ac:dyDescent="0.25">
      <c r="A37" s="11" t="str">
        <f>IF('Категории'!$A12="","",'Категории'!$A12)</f>
        <v>Финансы</v>
      </c>
      <c r="B37" s="17">
        <f>IF($A37="","",SUM(E37:P37))</f>
        <v>0</v>
      </c>
      <c r="C37" s="18">
        <f>IF(OR($A37="",$B$25=0),"",B37/$B$25)</f>
        <v>0</v>
      </c>
      <c r="D37" s="19" t="str">
        <f>IF(OR(C37="",MAX($C$27:$C$56)=0),"",REPT("█",ROUND(C37/MAX($C$27:$C$56)*14,0)))</f>
        <v/>
      </c>
      <c r="E37" s="14">
        <f>IF($A37="","",-(SUMIFS('Операции'!$B:$B,'Операции'!$A:$A,"&gt;="&amp;DATE($B$4,1,1),'Операции'!$A:$A,"&lt;"&amp;DATE($B$4,2,1),'Операции'!$B:$B,"&lt;0",'Операции'!$C:$C,$A37)-SUMIFS('Операции'!$B:$B,'Операции'!$A:$A,"&gt;="&amp;DATE($B$4,1,1),'Операции'!$A:$A,"&lt;"&amp;DATE($B$4,2,1),'Операции'!$B:$B,"&lt;0",'Операции'!$C:$C,$A37,'Операции'!$F:$F,"&lt;&gt;")))</f>
        <v>0</v>
      </c>
      <c r="F37" s="14">
        <f>IF($A37="","",-(SUMIFS('Операции'!$B:$B,'Операции'!$A:$A,"&gt;="&amp;DATE($B$4,2,1),'Операции'!$A:$A,"&lt;"&amp;DATE($B$4,3,1),'Операции'!$B:$B,"&lt;0",'Операции'!$C:$C,$A37)-SUMIFS('Операции'!$B:$B,'Операции'!$A:$A,"&gt;="&amp;DATE($B$4,2,1),'Операции'!$A:$A,"&lt;"&amp;DATE($B$4,3,1),'Операции'!$B:$B,"&lt;0",'Операции'!$C:$C,$A37,'Операции'!$F:$F,"&lt;&gt;")))</f>
        <v>0</v>
      </c>
      <c r="G37" s="14">
        <f>IF($A37="","",-(SUMIFS('Операции'!$B:$B,'Операции'!$A:$A,"&gt;="&amp;DATE($B$4,3,1),'Операции'!$A:$A,"&lt;"&amp;DATE($B$4,4,1),'Операции'!$B:$B,"&lt;0",'Операции'!$C:$C,$A37)-SUMIFS('Операции'!$B:$B,'Операции'!$A:$A,"&gt;="&amp;DATE($B$4,3,1),'Операции'!$A:$A,"&lt;"&amp;DATE($B$4,4,1),'Операции'!$B:$B,"&lt;0",'Операции'!$C:$C,$A37,'Операции'!$F:$F,"&lt;&gt;")))</f>
        <v>0</v>
      </c>
      <c r="H37" s="14">
        <f>IF($A37="","",-(SUMIFS('Операции'!$B:$B,'Операции'!$A:$A,"&gt;="&amp;DATE($B$4,4,1),'Операции'!$A:$A,"&lt;"&amp;DATE($B$4,5,1),'Операции'!$B:$B,"&lt;0",'Операции'!$C:$C,$A37)-SUMIFS('Операции'!$B:$B,'Операции'!$A:$A,"&gt;="&amp;DATE($B$4,4,1),'Операции'!$A:$A,"&lt;"&amp;DATE($B$4,5,1),'Операции'!$B:$B,"&lt;0",'Операции'!$C:$C,$A37,'Операции'!$F:$F,"&lt;&gt;")))</f>
        <v>0</v>
      </c>
      <c r="I37" s="14">
        <f>IF($A37="","",-(SUMIFS('Операции'!$B:$B,'Операции'!$A:$A,"&gt;="&amp;DATE($B$4,5,1),'Операции'!$A:$A,"&lt;"&amp;DATE($B$4,6,1),'Операции'!$B:$B,"&lt;0",'Операции'!$C:$C,$A37)-SUMIFS('Операции'!$B:$B,'Операции'!$A:$A,"&gt;="&amp;DATE($B$4,5,1),'Операции'!$A:$A,"&lt;"&amp;DATE($B$4,6,1),'Операции'!$B:$B,"&lt;0",'Операции'!$C:$C,$A37,'Операции'!$F:$F,"&lt;&gt;")))</f>
        <v>0</v>
      </c>
      <c r="J37" s="14">
        <f>IF($A37="","",-(SUMIFS('Операции'!$B:$B,'Операции'!$A:$A,"&gt;="&amp;DATE($B$4,6,1),'Операции'!$A:$A,"&lt;"&amp;DATE($B$4,7,1),'Операции'!$B:$B,"&lt;0",'Операции'!$C:$C,$A37)-SUMIFS('Операции'!$B:$B,'Операции'!$A:$A,"&gt;="&amp;DATE($B$4,6,1),'Операции'!$A:$A,"&lt;"&amp;DATE($B$4,7,1),'Операции'!$B:$B,"&lt;0",'Операции'!$C:$C,$A37,'Операции'!$F:$F,"&lt;&gt;")))</f>
        <v>0</v>
      </c>
      <c r="K37" s="14">
        <f>IF($A37="","",-(SUMIFS('Операции'!$B:$B,'Операции'!$A:$A,"&gt;="&amp;DATE($B$4,7,1),'Операции'!$A:$A,"&lt;"&amp;DATE($B$4,8,1),'Операции'!$B:$B,"&lt;0",'Операции'!$C:$C,$A37)-SUMIFS('Операции'!$B:$B,'Операции'!$A:$A,"&gt;="&amp;DATE($B$4,7,1),'Операции'!$A:$A,"&lt;"&amp;DATE($B$4,8,1),'Операции'!$B:$B,"&lt;0",'Операции'!$C:$C,$A37,'Операции'!$F:$F,"&lt;&gt;")))</f>
        <v>0</v>
      </c>
      <c r="L37" s="14">
        <f>IF($A37="","",-(SUMIFS('Операции'!$B:$B,'Операции'!$A:$A,"&gt;="&amp;DATE($B$4,8,1),'Операции'!$A:$A,"&lt;"&amp;DATE($B$4,9,1),'Операции'!$B:$B,"&lt;0",'Операции'!$C:$C,$A37)-SUMIFS('Операции'!$B:$B,'Операции'!$A:$A,"&gt;="&amp;DATE($B$4,8,1),'Операции'!$A:$A,"&lt;"&amp;DATE($B$4,9,1),'Операции'!$B:$B,"&lt;0",'Операции'!$C:$C,$A37,'Операции'!$F:$F,"&lt;&gt;")))</f>
        <v>0</v>
      </c>
      <c r="M37" s="14">
        <f>IF($A37="","",-(SUMIFS('Операции'!$B:$B,'Операции'!$A:$A,"&gt;="&amp;DATE($B$4,9,1),'Операции'!$A:$A,"&lt;"&amp;DATE($B$4,10,1),'Операции'!$B:$B,"&lt;0",'Операции'!$C:$C,$A37)-SUMIFS('Операции'!$B:$B,'Операции'!$A:$A,"&gt;="&amp;DATE($B$4,9,1),'Операции'!$A:$A,"&lt;"&amp;DATE($B$4,10,1),'Операции'!$B:$B,"&lt;0",'Операции'!$C:$C,$A37,'Операции'!$F:$F,"&lt;&gt;")))</f>
        <v>0</v>
      </c>
      <c r="N37" s="14">
        <f>IF($A37="","",-(SUMIFS('Операции'!$B:$B,'Операции'!$A:$A,"&gt;="&amp;DATE($B$4,10,1),'Операции'!$A:$A,"&lt;"&amp;DATE($B$4,11,1),'Операции'!$B:$B,"&lt;0",'Операции'!$C:$C,$A37)-SUMIFS('Операции'!$B:$B,'Операции'!$A:$A,"&gt;="&amp;DATE($B$4,10,1),'Операции'!$A:$A,"&lt;"&amp;DATE($B$4,11,1),'Операции'!$B:$B,"&lt;0",'Операции'!$C:$C,$A37,'Операции'!$F:$F,"&lt;&gt;")))</f>
        <v>0</v>
      </c>
      <c r="O37" s="14">
        <f>IF($A37="","",-(SUMIFS('Операции'!$B:$B,'Операции'!$A:$A,"&gt;="&amp;DATE($B$4,11,1),'Операции'!$A:$A,"&lt;"&amp;DATE($B$4,12,1),'Операции'!$B:$B,"&lt;0",'Операции'!$C:$C,$A37)-SUMIFS('Операции'!$B:$B,'Операции'!$A:$A,"&gt;="&amp;DATE($B$4,11,1),'Операции'!$A:$A,"&lt;"&amp;DATE($B$4,12,1),'Операции'!$B:$B,"&lt;0",'Операции'!$C:$C,$A37,'Операции'!$F:$F,"&lt;&gt;")))</f>
        <v>0</v>
      </c>
      <c r="P37" s="14">
        <f>IF($A37="","",-(SUMIFS('Операции'!$B:$B,'Операции'!$A:$A,"&gt;="&amp;DATE($B$4,12,1),'Операции'!$A:$A,"&lt;"&amp;DATE($B$4,13,1),'Операции'!$B:$B,"&lt;0",'Операции'!$C:$C,$A37)-SUMIFS('Операции'!$B:$B,'Операции'!$A:$A,"&gt;="&amp;DATE($B$4,12,1),'Операции'!$A:$A,"&lt;"&amp;DATE($B$4,13,1),'Операции'!$B:$B,"&lt;0",'Операции'!$C:$C,$A37,'Операции'!$F:$F,"&lt;&gt;")))</f>
        <v>0</v>
      </c>
    </row>
    <row r="38" spans="1:16" x14ac:dyDescent="0.25">
      <c r="A38" s="11" t="str">
        <f>IF('Категории'!$A13="","",'Категории'!$A13)</f>
        <v>Прочее</v>
      </c>
      <c r="B38" s="17">
        <f>IF($A38="","",SUM(E38:P38))</f>
        <v>0</v>
      </c>
      <c r="C38" s="18">
        <f>IF(OR($A38="",$B$25=0),"",B38/$B$25)</f>
        <v>0</v>
      </c>
      <c r="D38" s="19" t="str">
        <f>IF(OR(C38="",MAX($C$27:$C$56)=0),"",REPT("█",ROUND(C38/MAX($C$27:$C$56)*14,0)))</f>
        <v/>
      </c>
      <c r="E38" s="14">
        <f>IF($A38="","",-(SUMIFS('Операции'!$B:$B,'Операции'!$A:$A,"&gt;="&amp;DATE($B$4,1,1),'Операции'!$A:$A,"&lt;"&amp;DATE($B$4,2,1),'Операции'!$B:$B,"&lt;0",'Операции'!$C:$C,$A38)-SUMIFS('Операции'!$B:$B,'Операции'!$A:$A,"&gt;="&amp;DATE($B$4,1,1),'Операции'!$A:$A,"&lt;"&amp;DATE($B$4,2,1),'Операции'!$B:$B,"&lt;0",'Операции'!$C:$C,$A38,'Операции'!$F:$F,"&lt;&gt;")))</f>
        <v>0</v>
      </c>
      <c r="F38" s="14">
        <f>IF($A38="","",-(SUMIFS('Операции'!$B:$B,'Операции'!$A:$A,"&gt;="&amp;DATE($B$4,2,1),'Операции'!$A:$A,"&lt;"&amp;DATE($B$4,3,1),'Операции'!$B:$B,"&lt;0",'Операции'!$C:$C,$A38)-SUMIFS('Операции'!$B:$B,'Операции'!$A:$A,"&gt;="&amp;DATE($B$4,2,1),'Операции'!$A:$A,"&lt;"&amp;DATE($B$4,3,1),'Операции'!$B:$B,"&lt;0",'Операции'!$C:$C,$A38,'Операции'!$F:$F,"&lt;&gt;")))</f>
        <v>0</v>
      </c>
      <c r="G38" s="14">
        <f>IF($A38="","",-(SUMIFS('Операции'!$B:$B,'Операции'!$A:$A,"&gt;="&amp;DATE($B$4,3,1),'Операции'!$A:$A,"&lt;"&amp;DATE($B$4,4,1),'Операции'!$B:$B,"&lt;0",'Операции'!$C:$C,$A38)-SUMIFS('Операции'!$B:$B,'Операции'!$A:$A,"&gt;="&amp;DATE($B$4,3,1),'Операции'!$A:$A,"&lt;"&amp;DATE($B$4,4,1),'Операции'!$B:$B,"&lt;0",'Операции'!$C:$C,$A38,'Операции'!$F:$F,"&lt;&gt;")))</f>
        <v>0</v>
      </c>
      <c r="H38" s="14">
        <f>IF($A38="","",-(SUMIFS('Операции'!$B:$B,'Операции'!$A:$A,"&gt;="&amp;DATE($B$4,4,1),'Операции'!$A:$A,"&lt;"&amp;DATE($B$4,5,1),'Операции'!$B:$B,"&lt;0",'Операции'!$C:$C,$A38)-SUMIFS('Операции'!$B:$B,'Операции'!$A:$A,"&gt;="&amp;DATE($B$4,4,1),'Операции'!$A:$A,"&lt;"&amp;DATE($B$4,5,1),'Операции'!$B:$B,"&lt;0",'Операции'!$C:$C,$A38,'Операции'!$F:$F,"&lt;&gt;")))</f>
        <v>0</v>
      </c>
      <c r="I38" s="14">
        <f>IF($A38="","",-(SUMIFS('Операции'!$B:$B,'Операции'!$A:$A,"&gt;="&amp;DATE($B$4,5,1),'Операции'!$A:$A,"&lt;"&amp;DATE($B$4,6,1),'Операции'!$B:$B,"&lt;0",'Операции'!$C:$C,$A38)-SUMIFS('Операции'!$B:$B,'Операции'!$A:$A,"&gt;="&amp;DATE($B$4,5,1),'Операции'!$A:$A,"&lt;"&amp;DATE($B$4,6,1),'Операции'!$B:$B,"&lt;0",'Операции'!$C:$C,$A38,'Операции'!$F:$F,"&lt;&gt;")))</f>
        <v>0</v>
      </c>
      <c r="J38" s="14">
        <f>IF($A38="","",-(SUMIFS('Операции'!$B:$B,'Операции'!$A:$A,"&gt;="&amp;DATE($B$4,6,1),'Операции'!$A:$A,"&lt;"&amp;DATE($B$4,7,1),'Операции'!$B:$B,"&lt;0",'Операции'!$C:$C,$A38)-SUMIFS('Операции'!$B:$B,'Операции'!$A:$A,"&gt;="&amp;DATE($B$4,6,1),'Операции'!$A:$A,"&lt;"&amp;DATE($B$4,7,1),'Операции'!$B:$B,"&lt;0",'Операции'!$C:$C,$A38,'Операции'!$F:$F,"&lt;&gt;")))</f>
        <v>0</v>
      </c>
      <c r="K38" s="14">
        <f>IF($A38="","",-(SUMIFS('Операции'!$B:$B,'Операции'!$A:$A,"&gt;="&amp;DATE($B$4,7,1),'Операции'!$A:$A,"&lt;"&amp;DATE($B$4,8,1),'Операции'!$B:$B,"&lt;0",'Операции'!$C:$C,$A38)-SUMIFS('Операции'!$B:$B,'Операции'!$A:$A,"&gt;="&amp;DATE($B$4,7,1),'Операции'!$A:$A,"&lt;"&amp;DATE($B$4,8,1),'Операции'!$B:$B,"&lt;0",'Операции'!$C:$C,$A38,'Операции'!$F:$F,"&lt;&gt;")))</f>
        <v>0</v>
      </c>
      <c r="L38" s="14">
        <f>IF($A38="","",-(SUMIFS('Операции'!$B:$B,'Операции'!$A:$A,"&gt;="&amp;DATE($B$4,8,1),'Операции'!$A:$A,"&lt;"&amp;DATE($B$4,9,1),'Операции'!$B:$B,"&lt;0",'Операции'!$C:$C,$A38)-SUMIFS('Операции'!$B:$B,'Операции'!$A:$A,"&gt;="&amp;DATE($B$4,8,1),'Операции'!$A:$A,"&lt;"&amp;DATE($B$4,9,1),'Операции'!$B:$B,"&lt;0",'Операции'!$C:$C,$A38,'Операции'!$F:$F,"&lt;&gt;")))</f>
        <v>0</v>
      </c>
      <c r="M38" s="14">
        <f>IF($A38="","",-(SUMIFS('Операции'!$B:$B,'Операции'!$A:$A,"&gt;="&amp;DATE($B$4,9,1),'Операции'!$A:$A,"&lt;"&amp;DATE($B$4,10,1),'Операции'!$B:$B,"&lt;0",'Операции'!$C:$C,$A38)-SUMIFS('Операции'!$B:$B,'Операции'!$A:$A,"&gt;="&amp;DATE($B$4,9,1),'Операции'!$A:$A,"&lt;"&amp;DATE($B$4,10,1),'Операции'!$B:$B,"&lt;0",'Операции'!$C:$C,$A38,'Операции'!$F:$F,"&lt;&gt;")))</f>
        <v>0</v>
      </c>
      <c r="N38" s="14">
        <f>IF($A38="","",-(SUMIFS('Операции'!$B:$B,'Операции'!$A:$A,"&gt;="&amp;DATE($B$4,10,1),'Операции'!$A:$A,"&lt;"&amp;DATE($B$4,11,1),'Операции'!$B:$B,"&lt;0",'Операции'!$C:$C,$A38)-SUMIFS('Операции'!$B:$B,'Операции'!$A:$A,"&gt;="&amp;DATE($B$4,10,1),'Операции'!$A:$A,"&lt;"&amp;DATE($B$4,11,1),'Операции'!$B:$B,"&lt;0",'Операции'!$C:$C,$A38,'Операции'!$F:$F,"&lt;&gt;")))</f>
        <v>0</v>
      </c>
      <c r="O38" s="14">
        <f>IF($A38="","",-(SUMIFS('Операции'!$B:$B,'Операции'!$A:$A,"&gt;="&amp;DATE($B$4,11,1),'Операции'!$A:$A,"&lt;"&amp;DATE($B$4,12,1),'Операции'!$B:$B,"&lt;0",'Операции'!$C:$C,$A38)-SUMIFS('Операции'!$B:$B,'Операции'!$A:$A,"&gt;="&amp;DATE($B$4,11,1),'Операции'!$A:$A,"&lt;"&amp;DATE($B$4,12,1),'Операции'!$B:$B,"&lt;0",'Операции'!$C:$C,$A38,'Операции'!$F:$F,"&lt;&gt;")))</f>
        <v>0</v>
      </c>
      <c r="P38" s="14">
        <f>IF($A38="","",-(SUMIFS('Операции'!$B:$B,'Операции'!$A:$A,"&gt;="&amp;DATE($B$4,12,1),'Операции'!$A:$A,"&lt;"&amp;DATE($B$4,13,1),'Операции'!$B:$B,"&lt;0",'Операции'!$C:$C,$A38)-SUMIFS('Операции'!$B:$B,'Операции'!$A:$A,"&gt;="&amp;DATE($B$4,12,1),'Операции'!$A:$A,"&lt;"&amp;DATE($B$4,13,1),'Операции'!$B:$B,"&lt;0",'Операции'!$C:$C,$A38,'Операции'!$F:$F,"&lt;&gt;")))</f>
        <v>0</v>
      </c>
    </row>
    <row r="39" spans="1:16" x14ac:dyDescent="0.25">
      <c r="A39" t="str">
        <f>IF('Категории'!$A14="","",'Категории'!$A14)</f>
        <v/>
      </c>
      <c r="B39" s="20" t="str">
        <f>IF($A39="","",SUM(E39:P39))</f>
        <v/>
      </c>
      <c r="C39" s="21" t="str">
        <f>IF(OR($A39="",$B$25=0),"",B39/$B$25)</f>
        <v/>
      </c>
      <c r="D39" s="22" t="str">
        <f>IF(OR(C39="",MAX($C$27:$C$56)=0),"",REPT("█",ROUND(C39/MAX($C$27:$C$56)*14,0)))</f>
        <v/>
      </c>
      <c r="E39" s="23" t="str">
        <f>IF($A39="","",-(SUMIFS('Операции'!$B:$B,'Операции'!$A:$A,"&gt;="&amp;DATE($B$4,1,1),'Операции'!$A:$A,"&lt;"&amp;DATE($B$4,2,1),'Операции'!$B:$B,"&lt;0",'Операции'!$C:$C,$A39)-SUMIFS('Операции'!$B:$B,'Операции'!$A:$A,"&gt;="&amp;DATE($B$4,1,1),'Операции'!$A:$A,"&lt;"&amp;DATE($B$4,2,1),'Операции'!$B:$B,"&lt;0",'Операции'!$C:$C,$A39,'Операции'!$F:$F,"&lt;&gt;")))</f>
        <v/>
      </c>
      <c r="F39" s="23" t="str">
        <f>IF($A39="","",-(SUMIFS('Операции'!$B:$B,'Операции'!$A:$A,"&gt;="&amp;DATE($B$4,2,1),'Операции'!$A:$A,"&lt;"&amp;DATE($B$4,3,1),'Операции'!$B:$B,"&lt;0",'Операции'!$C:$C,$A39)-SUMIFS('Операции'!$B:$B,'Операции'!$A:$A,"&gt;="&amp;DATE($B$4,2,1),'Операции'!$A:$A,"&lt;"&amp;DATE($B$4,3,1),'Операции'!$B:$B,"&lt;0",'Операции'!$C:$C,$A39,'Операции'!$F:$F,"&lt;&gt;")))</f>
        <v/>
      </c>
      <c r="G39" s="23" t="str">
        <f>IF($A39="","",-(SUMIFS('Операции'!$B:$B,'Операции'!$A:$A,"&gt;="&amp;DATE($B$4,3,1),'Операции'!$A:$A,"&lt;"&amp;DATE($B$4,4,1),'Операции'!$B:$B,"&lt;0",'Операции'!$C:$C,$A39)-SUMIFS('Операции'!$B:$B,'Операции'!$A:$A,"&gt;="&amp;DATE($B$4,3,1),'Операции'!$A:$A,"&lt;"&amp;DATE($B$4,4,1),'Операции'!$B:$B,"&lt;0",'Операции'!$C:$C,$A39,'Операции'!$F:$F,"&lt;&gt;")))</f>
        <v/>
      </c>
      <c r="H39" s="23" t="str">
        <f>IF($A39="","",-(SUMIFS('Операции'!$B:$B,'Операции'!$A:$A,"&gt;="&amp;DATE($B$4,4,1),'Операции'!$A:$A,"&lt;"&amp;DATE($B$4,5,1),'Операции'!$B:$B,"&lt;0",'Операции'!$C:$C,$A39)-SUMIFS('Операции'!$B:$B,'Операции'!$A:$A,"&gt;="&amp;DATE($B$4,4,1),'Операции'!$A:$A,"&lt;"&amp;DATE($B$4,5,1),'Операции'!$B:$B,"&lt;0",'Операции'!$C:$C,$A39,'Операции'!$F:$F,"&lt;&gt;")))</f>
        <v/>
      </c>
      <c r="I39" s="23" t="str">
        <f>IF($A39="","",-(SUMIFS('Операции'!$B:$B,'Операции'!$A:$A,"&gt;="&amp;DATE($B$4,5,1),'Операции'!$A:$A,"&lt;"&amp;DATE($B$4,6,1),'Операции'!$B:$B,"&lt;0",'Операции'!$C:$C,$A39)-SUMIFS('Операции'!$B:$B,'Операции'!$A:$A,"&gt;="&amp;DATE($B$4,5,1),'Операции'!$A:$A,"&lt;"&amp;DATE($B$4,6,1),'Операции'!$B:$B,"&lt;0",'Операции'!$C:$C,$A39,'Операции'!$F:$F,"&lt;&gt;")))</f>
        <v/>
      </c>
      <c r="J39" s="23" t="str">
        <f>IF($A39="","",-(SUMIFS('Операции'!$B:$B,'Операции'!$A:$A,"&gt;="&amp;DATE($B$4,6,1),'Операции'!$A:$A,"&lt;"&amp;DATE($B$4,7,1),'Операции'!$B:$B,"&lt;0",'Операции'!$C:$C,$A39)-SUMIFS('Операции'!$B:$B,'Операции'!$A:$A,"&gt;="&amp;DATE($B$4,6,1),'Операции'!$A:$A,"&lt;"&amp;DATE($B$4,7,1),'Операции'!$B:$B,"&lt;0",'Операции'!$C:$C,$A39,'Операции'!$F:$F,"&lt;&gt;")))</f>
        <v/>
      </c>
      <c r="K39" s="23" t="str">
        <f>IF($A39="","",-(SUMIFS('Операции'!$B:$B,'Операции'!$A:$A,"&gt;="&amp;DATE($B$4,7,1),'Операции'!$A:$A,"&lt;"&amp;DATE($B$4,8,1),'Операции'!$B:$B,"&lt;0",'Операции'!$C:$C,$A39)-SUMIFS('Операции'!$B:$B,'Операции'!$A:$A,"&gt;="&amp;DATE($B$4,7,1),'Операции'!$A:$A,"&lt;"&amp;DATE($B$4,8,1),'Операции'!$B:$B,"&lt;0",'Операции'!$C:$C,$A39,'Операции'!$F:$F,"&lt;&gt;")))</f>
        <v/>
      </c>
      <c r="L39" s="23" t="str">
        <f>IF($A39="","",-(SUMIFS('Операции'!$B:$B,'Операции'!$A:$A,"&gt;="&amp;DATE($B$4,8,1),'Операции'!$A:$A,"&lt;"&amp;DATE($B$4,9,1),'Операции'!$B:$B,"&lt;0",'Операции'!$C:$C,$A39)-SUMIFS('Операции'!$B:$B,'Операции'!$A:$A,"&gt;="&amp;DATE($B$4,8,1),'Операции'!$A:$A,"&lt;"&amp;DATE($B$4,9,1),'Операции'!$B:$B,"&lt;0",'Операции'!$C:$C,$A39,'Операции'!$F:$F,"&lt;&gt;")))</f>
        <v/>
      </c>
      <c r="M39" s="23" t="str">
        <f>IF($A39="","",-(SUMIFS('Операции'!$B:$B,'Операции'!$A:$A,"&gt;="&amp;DATE($B$4,9,1),'Операции'!$A:$A,"&lt;"&amp;DATE($B$4,10,1),'Операции'!$B:$B,"&lt;0",'Операции'!$C:$C,$A39)-SUMIFS('Операции'!$B:$B,'Операции'!$A:$A,"&gt;="&amp;DATE($B$4,9,1),'Операции'!$A:$A,"&lt;"&amp;DATE($B$4,10,1),'Операции'!$B:$B,"&lt;0",'Операции'!$C:$C,$A39,'Операции'!$F:$F,"&lt;&gt;")))</f>
        <v/>
      </c>
      <c r="N39" s="23" t="str">
        <f>IF($A39="","",-(SUMIFS('Операции'!$B:$B,'Операции'!$A:$A,"&gt;="&amp;DATE($B$4,10,1),'Операции'!$A:$A,"&lt;"&amp;DATE($B$4,11,1),'Операции'!$B:$B,"&lt;0",'Операции'!$C:$C,$A39)-SUMIFS('Операции'!$B:$B,'Операции'!$A:$A,"&gt;="&amp;DATE($B$4,10,1),'Операции'!$A:$A,"&lt;"&amp;DATE($B$4,11,1),'Операции'!$B:$B,"&lt;0",'Операции'!$C:$C,$A39,'Операции'!$F:$F,"&lt;&gt;")))</f>
        <v/>
      </c>
      <c r="O39" s="23" t="str">
        <f>IF($A39="","",-(SUMIFS('Операции'!$B:$B,'Операции'!$A:$A,"&gt;="&amp;DATE($B$4,11,1),'Операции'!$A:$A,"&lt;"&amp;DATE($B$4,12,1),'Операции'!$B:$B,"&lt;0",'Операции'!$C:$C,$A39)-SUMIFS('Операции'!$B:$B,'Операции'!$A:$A,"&gt;="&amp;DATE($B$4,11,1),'Операции'!$A:$A,"&lt;"&amp;DATE($B$4,12,1),'Операции'!$B:$B,"&lt;0",'Операции'!$C:$C,$A39,'Операции'!$F:$F,"&lt;&gt;")))</f>
        <v/>
      </c>
      <c r="P39" s="23" t="str">
        <f>IF($A39="","",-(SUMIFS('Операции'!$B:$B,'Операции'!$A:$A,"&gt;="&amp;DATE($B$4,12,1),'Операции'!$A:$A,"&lt;"&amp;DATE($B$4,13,1),'Операции'!$B:$B,"&lt;0",'Операции'!$C:$C,$A39)-SUMIFS('Операции'!$B:$B,'Операции'!$A:$A,"&gt;="&amp;DATE($B$4,12,1),'Операции'!$A:$A,"&lt;"&amp;DATE($B$4,13,1),'Операции'!$B:$B,"&lt;0",'Операции'!$C:$C,$A39,'Операции'!$F:$F,"&lt;&gt;")))</f>
        <v/>
      </c>
    </row>
    <row r="40" spans="1:16" x14ac:dyDescent="0.25">
      <c r="A40" t="str">
        <f>IF('Категории'!$A15="","",'Категории'!$A15)</f>
        <v/>
      </c>
      <c r="B40" s="20" t="str">
        <f>IF($A40="","",SUM(E40:P40))</f>
        <v/>
      </c>
      <c r="C40" s="21" t="str">
        <f>IF(OR($A40="",$B$25=0),"",B40/$B$25)</f>
        <v/>
      </c>
      <c r="D40" s="22" t="str">
        <f>IF(OR(C40="",MAX($C$27:$C$56)=0),"",REPT("█",ROUND(C40/MAX($C$27:$C$56)*14,0)))</f>
        <v/>
      </c>
      <c r="E40" s="23" t="str">
        <f>IF($A40="","",-(SUMIFS('Операции'!$B:$B,'Операции'!$A:$A,"&gt;="&amp;DATE($B$4,1,1),'Операции'!$A:$A,"&lt;"&amp;DATE($B$4,2,1),'Операции'!$B:$B,"&lt;0",'Операции'!$C:$C,$A40)-SUMIFS('Операции'!$B:$B,'Операции'!$A:$A,"&gt;="&amp;DATE($B$4,1,1),'Операции'!$A:$A,"&lt;"&amp;DATE($B$4,2,1),'Операции'!$B:$B,"&lt;0",'Операции'!$C:$C,$A40,'Операции'!$F:$F,"&lt;&gt;")))</f>
        <v/>
      </c>
      <c r="F40" s="23" t="str">
        <f>IF($A40="","",-(SUMIFS('Операции'!$B:$B,'Операции'!$A:$A,"&gt;="&amp;DATE($B$4,2,1),'Операции'!$A:$A,"&lt;"&amp;DATE($B$4,3,1),'Операции'!$B:$B,"&lt;0",'Операции'!$C:$C,$A40)-SUMIFS('Операции'!$B:$B,'Операции'!$A:$A,"&gt;="&amp;DATE($B$4,2,1),'Операции'!$A:$A,"&lt;"&amp;DATE($B$4,3,1),'Операции'!$B:$B,"&lt;0",'Операции'!$C:$C,$A40,'Операции'!$F:$F,"&lt;&gt;")))</f>
        <v/>
      </c>
      <c r="G40" s="23" t="str">
        <f>IF($A40="","",-(SUMIFS('Операции'!$B:$B,'Операции'!$A:$A,"&gt;="&amp;DATE($B$4,3,1),'Операции'!$A:$A,"&lt;"&amp;DATE($B$4,4,1),'Операции'!$B:$B,"&lt;0",'Операции'!$C:$C,$A40)-SUMIFS('Операции'!$B:$B,'Операции'!$A:$A,"&gt;="&amp;DATE($B$4,3,1),'Операции'!$A:$A,"&lt;"&amp;DATE($B$4,4,1),'Операции'!$B:$B,"&lt;0",'Операции'!$C:$C,$A40,'Операции'!$F:$F,"&lt;&gt;")))</f>
        <v/>
      </c>
      <c r="H40" s="23" t="str">
        <f>IF($A40="","",-(SUMIFS('Операции'!$B:$B,'Операции'!$A:$A,"&gt;="&amp;DATE($B$4,4,1),'Операции'!$A:$A,"&lt;"&amp;DATE($B$4,5,1),'Операции'!$B:$B,"&lt;0",'Операции'!$C:$C,$A40)-SUMIFS('Операции'!$B:$B,'Операции'!$A:$A,"&gt;="&amp;DATE($B$4,4,1),'Операции'!$A:$A,"&lt;"&amp;DATE($B$4,5,1),'Операции'!$B:$B,"&lt;0",'Операции'!$C:$C,$A40,'Операции'!$F:$F,"&lt;&gt;")))</f>
        <v/>
      </c>
      <c r="I40" s="23" t="str">
        <f>IF($A40="","",-(SUMIFS('Операции'!$B:$B,'Операции'!$A:$A,"&gt;="&amp;DATE($B$4,5,1),'Операции'!$A:$A,"&lt;"&amp;DATE($B$4,6,1),'Операции'!$B:$B,"&lt;0",'Операции'!$C:$C,$A40)-SUMIFS('Операции'!$B:$B,'Операции'!$A:$A,"&gt;="&amp;DATE($B$4,5,1),'Операции'!$A:$A,"&lt;"&amp;DATE($B$4,6,1),'Операции'!$B:$B,"&lt;0",'Операции'!$C:$C,$A40,'Операции'!$F:$F,"&lt;&gt;")))</f>
        <v/>
      </c>
      <c r="J40" s="23" t="str">
        <f>IF($A40="","",-(SUMIFS('Операции'!$B:$B,'Операции'!$A:$A,"&gt;="&amp;DATE($B$4,6,1),'Операции'!$A:$A,"&lt;"&amp;DATE($B$4,7,1),'Операции'!$B:$B,"&lt;0",'Операции'!$C:$C,$A40)-SUMIFS('Операции'!$B:$B,'Операции'!$A:$A,"&gt;="&amp;DATE($B$4,6,1),'Операции'!$A:$A,"&lt;"&amp;DATE($B$4,7,1),'Операции'!$B:$B,"&lt;0",'Операции'!$C:$C,$A40,'Операции'!$F:$F,"&lt;&gt;")))</f>
        <v/>
      </c>
      <c r="K40" s="23" t="str">
        <f>IF($A40="","",-(SUMIFS('Операции'!$B:$B,'Операции'!$A:$A,"&gt;="&amp;DATE($B$4,7,1),'Операции'!$A:$A,"&lt;"&amp;DATE($B$4,8,1),'Операции'!$B:$B,"&lt;0",'Операции'!$C:$C,$A40)-SUMIFS('Операции'!$B:$B,'Операции'!$A:$A,"&gt;="&amp;DATE($B$4,7,1),'Операции'!$A:$A,"&lt;"&amp;DATE($B$4,8,1),'Операции'!$B:$B,"&lt;0",'Операции'!$C:$C,$A40,'Операции'!$F:$F,"&lt;&gt;")))</f>
        <v/>
      </c>
      <c r="L40" s="23" t="str">
        <f>IF($A40="","",-(SUMIFS('Операции'!$B:$B,'Операции'!$A:$A,"&gt;="&amp;DATE($B$4,8,1),'Операции'!$A:$A,"&lt;"&amp;DATE($B$4,9,1),'Операции'!$B:$B,"&lt;0",'Операции'!$C:$C,$A40)-SUMIFS('Операции'!$B:$B,'Операции'!$A:$A,"&gt;="&amp;DATE($B$4,8,1),'Операции'!$A:$A,"&lt;"&amp;DATE($B$4,9,1),'Операции'!$B:$B,"&lt;0",'Операции'!$C:$C,$A40,'Операции'!$F:$F,"&lt;&gt;")))</f>
        <v/>
      </c>
      <c r="M40" s="23" t="str">
        <f>IF($A40="","",-(SUMIFS('Операции'!$B:$B,'Операции'!$A:$A,"&gt;="&amp;DATE($B$4,9,1),'Операции'!$A:$A,"&lt;"&amp;DATE($B$4,10,1),'Операции'!$B:$B,"&lt;0",'Операции'!$C:$C,$A40)-SUMIFS('Операции'!$B:$B,'Операции'!$A:$A,"&gt;="&amp;DATE($B$4,9,1),'Операции'!$A:$A,"&lt;"&amp;DATE($B$4,10,1),'Операции'!$B:$B,"&lt;0",'Операции'!$C:$C,$A40,'Операции'!$F:$F,"&lt;&gt;")))</f>
        <v/>
      </c>
      <c r="N40" s="23" t="str">
        <f>IF($A40="","",-(SUMIFS('Операции'!$B:$B,'Операции'!$A:$A,"&gt;="&amp;DATE($B$4,10,1),'Операции'!$A:$A,"&lt;"&amp;DATE($B$4,11,1),'Операции'!$B:$B,"&lt;0",'Операции'!$C:$C,$A40)-SUMIFS('Операции'!$B:$B,'Операции'!$A:$A,"&gt;="&amp;DATE($B$4,10,1),'Операции'!$A:$A,"&lt;"&amp;DATE($B$4,11,1),'Операции'!$B:$B,"&lt;0",'Операции'!$C:$C,$A40,'Операции'!$F:$F,"&lt;&gt;")))</f>
        <v/>
      </c>
      <c r="O40" s="23" t="str">
        <f>IF($A40="","",-(SUMIFS('Операции'!$B:$B,'Операции'!$A:$A,"&gt;="&amp;DATE($B$4,11,1),'Операции'!$A:$A,"&lt;"&amp;DATE($B$4,12,1),'Операции'!$B:$B,"&lt;0",'Операции'!$C:$C,$A40)-SUMIFS('Операции'!$B:$B,'Операции'!$A:$A,"&gt;="&amp;DATE($B$4,11,1),'Операции'!$A:$A,"&lt;"&amp;DATE($B$4,12,1),'Операции'!$B:$B,"&lt;0",'Операции'!$C:$C,$A40,'Операции'!$F:$F,"&lt;&gt;")))</f>
        <v/>
      </c>
      <c r="P40" s="23" t="str">
        <f>IF($A40="","",-(SUMIFS('Операции'!$B:$B,'Операции'!$A:$A,"&gt;="&amp;DATE($B$4,12,1),'Операции'!$A:$A,"&lt;"&amp;DATE($B$4,13,1),'Операции'!$B:$B,"&lt;0",'Операции'!$C:$C,$A40)-SUMIFS('Операции'!$B:$B,'Операции'!$A:$A,"&gt;="&amp;DATE($B$4,12,1),'Операции'!$A:$A,"&lt;"&amp;DATE($B$4,13,1),'Операции'!$B:$B,"&lt;0",'Операции'!$C:$C,$A40,'Операции'!$F:$F,"&lt;&gt;")))</f>
        <v/>
      </c>
    </row>
    <row r="41" spans="1:16" x14ac:dyDescent="0.25">
      <c r="A41" t="str">
        <f>IF('Категории'!$A16="","",'Категории'!$A16)</f>
        <v/>
      </c>
      <c r="B41" s="20" t="str">
        <f>IF($A41="","",SUM(E41:P41))</f>
        <v/>
      </c>
      <c r="C41" s="21" t="str">
        <f>IF(OR($A41="",$B$25=0),"",B41/$B$25)</f>
        <v/>
      </c>
      <c r="D41" s="22" t="str">
        <f>IF(OR(C41="",MAX($C$27:$C$56)=0),"",REPT("█",ROUND(C41/MAX($C$27:$C$56)*14,0)))</f>
        <v/>
      </c>
      <c r="E41" s="23" t="str">
        <f>IF($A41="","",-(SUMIFS('Операции'!$B:$B,'Операции'!$A:$A,"&gt;="&amp;DATE($B$4,1,1),'Операции'!$A:$A,"&lt;"&amp;DATE($B$4,2,1),'Операции'!$B:$B,"&lt;0",'Операции'!$C:$C,$A41)-SUMIFS('Операции'!$B:$B,'Операции'!$A:$A,"&gt;="&amp;DATE($B$4,1,1),'Операции'!$A:$A,"&lt;"&amp;DATE($B$4,2,1),'Операции'!$B:$B,"&lt;0",'Операции'!$C:$C,$A41,'Операции'!$F:$F,"&lt;&gt;")))</f>
        <v/>
      </c>
      <c r="F41" s="23" t="str">
        <f>IF($A41="","",-(SUMIFS('Операции'!$B:$B,'Операции'!$A:$A,"&gt;="&amp;DATE($B$4,2,1),'Операции'!$A:$A,"&lt;"&amp;DATE($B$4,3,1),'Операции'!$B:$B,"&lt;0",'Операции'!$C:$C,$A41)-SUMIFS('Операции'!$B:$B,'Операции'!$A:$A,"&gt;="&amp;DATE($B$4,2,1),'Операции'!$A:$A,"&lt;"&amp;DATE($B$4,3,1),'Операции'!$B:$B,"&lt;0",'Операции'!$C:$C,$A41,'Операции'!$F:$F,"&lt;&gt;")))</f>
        <v/>
      </c>
      <c r="G41" s="23" t="str">
        <f>IF($A41="","",-(SUMIFS('Операции'!$B:$B,'Операции'!$A:$A,"&gt;="&amp;DATE($B$4,3,1),'Операции'!$A:$A,"&lt;"&amp;DATE($B$4,4,1),'Операции'!$B:$B,"&lt;0",'Операции'!$C:$C,$A41)-SUMIFS('Операции'!$B:$B,'Операции'!$A:$A,"&gt;="&amp;DATE($B$4,3,1),'Операции'!$A:$A,"&lt;"&amp;DATE($B$4,4,1),'Операции'!$B:$B,"&lt;0",'Операции'!$C:$C,$A41,'Операции'!$F:$F,"&lt;&gt;")))</f>
        <v/>
      </c>
      <c r="H41" s="23" t="str">
        <f>IF($A41="","",-(SUMIFS('Операции'!$B:$B,'Операции'!$A:$A,"&gt;="&amp;DATE($B$4,4,1),'Операции'!$A:$A,"&lt;"&amp;DATE($B$4,5,1),'Операции'!$B:$B,"&lt;0",'Операции'!$C:$C,$A41)-SUMIFS('Операции'!$B:$B,'Операции'!$A:$A,"&gt;="&amp;DATE($B$4,4,1),'Операции'!$A:$A,"&lt;"&amp;DATE($B$4,5,1),'Операции'!$B:$B,"&lt;0",'Операции'!$C:$C,$A41,'Операции'!$F:$F,"&lt;&gt;")))</f>
        <v/>
      </c>
      <c r="I41" s="23" t="str">
        <f>IF($A41="","",-(SUMIFS('Операции'!$B:$B,'Операции'!$A:$A,"&gt;="&amp;DATE($B$4,5,1),'Операции'!$A:$A,"&lt;"&amp;DATE($B$4,6,1),'Операции'!$B:$B,"&lt;0",'Операции'!$C:$C,$A41)-SUMIFS('Операции'!$B:$B,'Операции'!$A:$A,"&gt;="&amp;DATE($B$4,5,1),'Операции'!$A:$A,"&lt;"&amp;DATE($B$4,6,1),'Операции'!$B:$B,"&lt;0",'Операции'!$C:$C,$A41,'Операции'!$F:$F,"&lt;&gt;")))</f>
        <v/>
      </c>
      <c r="J41" s="23" t="str">
        <f>IF($A41="","",-(SUMIFS('Операции'!$B:$B,'Операции'!$A:$A,"&gt;="&amp;DATE($B$4,6,1),'Операции'!$A:$A,"&lt;"&amp;DATE($B$4,7,1),'Операции'!$B:$B,"&lt;0",'Операции'!$C:$C,$A41)-SUMIFS('Операции'!$B:$B,'Операции'!$A:$A,"&gt;="&amp;DATE($B$4,6,1),'Операции'!$A:$A,"&lt;"&amp;DATE($B$4,7,1),'Операции'!$B:$B,"&lt;0",'Операции'!$C:$C,$A41,'Операции'!$F:$F,"&lt;&gt;")))</f>
        <v/>
      </c>
      <c r="K41" s="23" t="str">
        <f>IF($A41="","",-(SUMIFS('Операции'!$B:$B,'Операции'!$A:$A,"&gt;="&amp;DATE($B$4,7,1),'Операции'!$A:$A,"&lt;"&amp;DATE($B$4,8,1),'Операции'!$B:$B,"&lt;0",'Операции'!$C:$C,$A41)-SUMIFS('Операции'!$B:$B,'Операции'!$A:$A,"&gt;="&amp;DATE($B$4,7,1),'Операции'!$A:$A,"&lt;"&amp;DATE($B$4,8,1),'Операции'!$B:$B,"&lt;0",'Операции'!$C:$C,$A41,'Операции'!$F:$F,"&lt;&gt;")))</f>
        <v/>
      </c>
      <c r="L41" s="23" t="str">
        <f>IF($A41="","",-(SUMIFS('Операции'!$B:$B,'Операции'!$A:$A,"&gt;="&amp;DATE($B$4,8,1),'Операции'!$A:$A,"&lt;"&amp;DATE($B$4,9,1),'Операции'!$B:$B,"&lt;0",'Операции'!$C:$C,$A41)-SUMIFS('Операции'!$B:$B,'Операции'!$A:$A,"&gt;="&amp;DATE($B$4,8,1),'Операции'!$A:$A,"&lt;"&amp;DATE($B$4,9,1),'Операции'!$B:$B,"&lt;0",'Операции'!$C:$C,$A41,'Операции'!$F:$F,"&lt;&gt;")))</f>
        <v/>
      </c>
      <c r="M41" s="23" t="str">
        <f>IF($A41="","",-(SUMIFS('Операции'!$B:$B,'Операции'!$A:$A,"&gt;="&amp;DATE($B$4,9,1),'Операции'!$A:$A,"&lt;"&amp;DATE($B$4,10,1),'Операции'!$B:$B,"&lt;0",'Операции'!$C:$C,$A41)-SUMIFS('Операции'!$B:$B,'Операции'!$A:$A,"&gt;="&amp;DATE($B$4,9,1),'Операции'!$A:$A,"&lt;"&amp;DATE($B$4,10,1),'Операции'!$B:$B,"&lt;0",'Операции'!$C:$C,$A41,'Операции'!$F:$F,"&lt;&gt;")))</f>
        <v/>
      </c>
      <c r="N41" s="23" t="str">
        <f>IF($A41="","",-(SUMIFS('Операции'!$B:$B,'Операции'!$A:$A,"&gt;="&amp;DATE($B$4,10,1),'Операции'!$A:$A,"&lt;"&amp;DATE($B$4,11,1),'Операции'!$B:$B,"&lt;0",'Операции'!$C:$C,$A41)-SUMIFS('Операции'!$B:$B,'Операции'!$A:$A,"&gt;="&amp;DATE($B$4,10,1),'Операции'!$A:$A,"&lt;"&amp;DATE($B$4,11,1),'Операции'!$B:$B,"&lt;0",'Операции'!$C:$C,$A41,'Операции'!$F:$F,"&lt;&gt;")))</f>
        <v/>
      </c>
      <c r="O41" s="23" t="str">
        <f>IF($A41="","",-(SUMIFS('Операции'!$B:$B,'Операции'!$A:$A,"&gt;="&amp;DATE($B$4,11,1),'Операции'!$A:$A,"&lt;"&amp;DATE($B$4,12,1),'Операции'!$B:$B,"&lt;0",'Операции'!$C:$C,$A41)-SUMIFS('Операции'!$B:$B,'Операции'!$A:$A,"&gt;="&amp;DATE($B$4,11,1),'Операции'!$A:$A,"&lt;"&amp;DATE($B$4,12,1),'Операции'!$B:$B,"&lt;0",'Операции'!$C:$C,$A41,'Операции'!$F:$F,"&lt;&gt;")))</f>
        <v/>
      </c>
      <c r="P41" s="23" t="str">
        <f>IF($A41="","",-(SUMIFS('Операции'!$B:$B,'Операции'!$A:$A,"&gt;="&amp;DATE($B$4,12,1),'Операции'!$A:$A,"&lt;"&amp;DATE($B$4,13,1),'Операции'!$B:$B,"&lt;0",'Операции'!$C:$C,$A41)-SUMIFS('Операции'!$B:$B,'Операции'!$A:$A,"&gt;="&amp;DATE($B$4,12,1),'Операции'!$A:$A,"&lt;"&amp;DATE($B$4,13,1),'Операции'!$B:$B,"&lt;0",'Операции'!$C:$C,$A41,'Операции'!$F:$F,"&lt;&gt;")))</f>
        <v/>
      </c>
    </row>
    <row r="42" spans="1:16" x14ac:dyDescent="0.25">
      <c r="A42" t="str">
        <f>IF('Категории'!$A17="","",'Категории'!$A17)</f>
        <v/>
      </c>
      <c r="B42" s="20" t="str">
        <f>IF($A42="","",SUM(E42:P42))</f>
        <v/>
      </c>
      <c r="C42" s="21" t="str">
        <f>IF(OR($A42="",$B$25=0),"",B42/$B$25)</f>
        <v/>
      </c>
      <c r="D42" s="22" t="str">
        <f>IF(OR(C42="",MAX($C$27:$C$56)=0),"",REPT("█",ROUND(C42/MAX($C$27:$C$56)*14,0)))</f>
        <v/>
      </c>
      <c r="E42" s="23" t="str">
        <f>IF($A42="","",-(SUMIFS('Операции'!$B:$B,'Операции'!$A:$A,"&gt;="&amp;DATE($B$4,1,1),'Операции'!$A:$A,"&lt;"&amp;DATE($B$4,2,1),'Операции'!$B:$B,"&lt;0",'Операции'!$C:$C,$A42)-SUMIFS('Операции'!$B:$B,'Операции'!$A:$A,"&gt;="&amp;DATE($B$4,1,1),'Операции'!$A:$A,"&lt;"&amp;DATE($B$4,2,1),'Операции'!$B:$B,"&lt;0",'Операции'!$C:$C,$A42,'Операции'!$F:$F,"&lt;&gt;")))</f>
        <v/>
      </c>
      <c r="F42" s="23" t="str">
        <f>IF($A42="","",-(SUMIFS('Операции'!$B:$B,'Операции'!$A:$A,"&gt;="&amp;DATE($B$4,2,1),'Операции'!$A:$A,"&lt;"&amp;DATE($B$4,3,1),'Операции'!$B:$B,"&lt;0",'Операции'!$C:$C,$A42)-SUMIFS('Операции'!$B:$B,'Операции'!$A:$A,"&gt;="&amp;DATE($B$4,2,1),'Операции'!$A:$A,"&lt;"&amp;DATE($B$4,3,1),'Операции'!$B:$B,"&lt;0",'Операции'!$C:$C,$A42,'Операции'!$F:$F,"&lt;&gt;")))</f>
        <v/>
      </c>
      <c r="G42" s="23" t="str">
        <f>IF($A42="","",-(SUMIFS('Операции'!$B:$B,'Операции'!$A:$A,"&gt;="&amp;DATE($B$4,3,1),'Операции'!$A:$A,"&lt;"&amp;DATE($B$4,4,1),'Операции'!$B:$B,"&lt;0",'Операции'!$C:$C,$A42)-SUMIFS('Операции'!$B:$B,'Операции'!$A:$A,"&gt;="&amp;DATE($B$4,3,1),'Операции'!$A:$A,"&lt;"&amp;DATE($B$4,4,1),'Операции'!$B:$B,"&lt;0",'Операции'!$C:$C,$A42,'Операции'!$F:$F,"&lt;&gt;")))</f>
        <v/>
      </c>
      <c r="H42" s="23" t="str">
        <f>IF($A42="","",-(SUMIFS('Операции'!$B:$B,'Операции'!$A:$A,"&gt;="&amp;DATE($B$4,4,1),'Операции'!$A:$A,"&lt;"&amp;DATE($B$4,5,1),'Операции'!$B:$B,"&lt;0",'Операции'!$C:$C,$A42)-SUMIFS('Операции'!$B:$B,'Операции'!$A:$A,"&gt;="&amp;DATE($B$4,4,1),'Операции'!$A:$A,"&lt;"&amp;DATE($B$4,5,1),'Операции'!$B:$B,"&lt;0",'Операции'!$C:$C,$A42,'Операции'!$F:$F,"&lt;&gt;")))</f>
        <v/>
      </c>
      <c r="I42" s="23" t="str">
        <f>IF($A42="","",-(SUMIFS('Операции'!$B:$B,'Операции'!$A:$A,"&gt;="&amp;DATE($B$4,5,1),'Операции'!$A:$A,"&lt;"&amp;DATE($B$4,6,1),'Операции'!$B:$B,"&lt;0",'Операции'!$C:$C,$A42)-SUMIFS('Операции'!$B:$B,'Операции'!$A:$A,"&gt;="&amp;DATE($B$4,5,1),'Операции'!$A:$A,"&lt;"&amp;DATE($B$4,6,1),'Операции'!$B:$B,"&lt;0",'Операции'!$C:$C,$A42,'Операции'!$F:$F,"&lt;&gt;")))</f>
        <v/>
      </c>
      <c r="J42" s="23" t="str">
        <f>IF($A42="","",-(SUMIFS('Операции'!$B:$B,'Операции'!$A:$A,"&gt;="&amp;DATE($B$4,6,1),'Операции'!$A:$A,"&lt;"&amp;DATE($B$4,7,1),'Операции'!$B:$B,"&lt;0",'Операции'!$C:$C,$A42)-SUMIFS('Операции'!$B:$B,'Операции'!$A:$A,"&gt;="&amp;DATE($B$4,6,1),'Операции'!$A:$A,"&lt;"&amp;DATE($B$4,7,1),'Операции'!$B:$B,"&lt;0",'Операции'!$C:$C,$A42,'Операции'!$F:$F,"&lt;&gt;")))</f>
        <v/>
      </c>
      <c r="K42" s="23" t="str">
        <f>IF($A42="","",-(SUMIFS('Операции'!$B:$B,'Операции'!$A:$A,"&gt;="&amp;DATE($B$4,7,1),'Операции'!$A:$A,"&lt;"&amp;DATE($B$4,8,1),'Операции'!$B:$B,"&lt;0",'Операции'!$C:$C,$A42)-SUMIFS('Операции'!$B:$B,'Операции'!$A:$A,"&gt;="&amp;DATE($B$4,7,1),'Операции'!$A:$A,"&lt;"&amp;DATE($B$4,8,1),'Операции'!$B:$B,"&lt;0",'Операции'!$C:$C,$A42,'Операции'!$F:$F,"&lt;&gt;")))</f>
        <v/>
      </c>
      <c r="L42" s="23" t="str">
        <f>IF($A42="","",-(SUMIFS('Операции'!$B:$B,'Операции'!$A:$A,"&gt;="&amp;DATE($B$4,8,1),'Операции'!$A:$A,"&lt;"&amp;DATE($B$4,9,1),'Операции'!$B:$B,"&lt;0",'Операции'!$C:$C,$A42)-SUMIFS('Операции'!$B:$B,'Операции'!$A:$A,"&gt;="&amp;DATE($B$4,8,1),'Операции'!$A:$A,"&lt;"&amp;DATE($B$4,9,1),'Операции'!$B:$B,"&lt;0",'Операции'!$C:$C,$A42,'Операции'!$F:$F,"&lt;&gt;")))</f>
        <v/>
      </c>
      <c r="M42" s="23" t="str">
        <f>IF($A42="","",-(SUMIFS('Операции'!$B:$B,'Операции'!$A:$A,"&gt;="&amp;DATE($B$4,9,1),'Операции'!$A:$A,"&lt;"&amp;DATE($B$4,10,1),'Операции'!$B:$B,"&lt;0",'Операции'!$C:$C,$A42)-SUMIFS('Операции'!$B:$B,'Операции'!$A:$A,"&gt;="&amp;DATE($B$4,9,1),'Операции'!$A:$A,"&lt;"&amp;DATE($B$4,10,1),'Операции'!$B:$B,"&lt;0",'Операции'!$C:$C,$A42,'Операции'!$F:$F,"&lt;&gt;")))</f>
        <v/>
      </c>
      <c r="N42" s="23" t="str">
        <f>IF($A42="","",-(SUMIFS('Операции'!$B:$B,'Операции'!$A:$A,"&gt;="&amp;DATE($B$4,10,1),'Операции'!$A:$A,"&lt;"&amp;DATE($B$4,11,1),'Операции'!$B:$B,"&lt;0",'Операции'!$C:$C,$A42)-SUMIFS('Операции'!$B:$B,'Операции'!$A:$A,"&gt;="&amp;DATE($B$4,10,1),'Операции'!$A:$A,"&lt;"&amp;DATE($B$4,11,1),'Операции'!$B:$B,"&lt;0",'Операции'!$C:$C,$A42,'Операции'!$F:$F,"&lt;&gt;")))</f>
        <v/>
      </c>
      <c r="O42" s="23" t="str">
        <f>IF($A42="","",-(SUMIFS('Операции'!$B:$B,'Операции'!$A:$A,"&gt;="&amp;DATE($B$4,11,1),'Операции'!$A:$A,"&lt;"&amp;DATE($B$4,12,1),'Операции'!$B:$B,"&lt;0",'Операции'!$C:$C,$A42)-SUMIFS('Операции'!$B:$B,'Операции'!$A:$A,"&gt;="&amp;DATE($B$4,11,1),'Операции'!$A:$A,"&lt;"&amp;DATE($B$4,12,1),'Операции'!$B:$B,"&lt;0",'Операции'!$C:$C,$A42,'Операции'!$F:$F,"&lt;&gt;")))</f>
        <v/>
      </c>
      <c r="P42" s="23" t="str">
        <f>IF($A42="","",-(SUMIFS('Операции'!$B:$B,'Операции'!$A:$A,"&gt;="&amp;DATE($B$4,12,1),'Операции'!$A:$A,"&lt;"&amp;DATE($B$4,13,1),'Операции'!$B:$B,"&lt;0",'Операции'!$C:$C,$A42)-SUMIFS('Операции'!$B:$B,'Операции'!$A:$A,"&gt;="&amp;DATE($B$4,12,1),'Операции'!$A:$A,"&lt;"&amp;DATE($B$4,13,1),'Операции'!$B:$B,"&lt;0",'Операции'!$C:$C,$A42,'Операции'!$F:$F,"&lt;&gt;")))</f>
        <v/>
      </c>
    </row>
    <row r="43" spans="1:16" x14ac:dyDescent="0.25">
      <c r="A43" t="str">
        <f>IF('Категории'!$A18="","",'Категории'!$A18)</f>
        <v/>
      </c>
      <c r="B43" s="20" t="str">
        <f>IF($A43="","",SUM(E43:P43))</f>
        <v/>
      </c>
      <c r="C43" s="21" t="str">
        <f>IF(OR($A43="",$B$25=0),"",B43/$B$25)</f>
        <v/>
      </c>
      <c r="D43" s="22" t="str">
        <f>IF(OR(C43="",MAX($C$27:$C$56)=0),"",REPT("█",ROUND(C43/MAX($C$27:$C$56)*14,0)))</f>
        <v/>
      </c>
      <c r="E43" s="23" t="str">
        <f>IF($A43="","",-(SUMIFS('Операции'!$B:$B,'Операции'!$A:$A,"&gt;="&amp;DATE($B$4,1,1),'Операции'!$A:$A,"&lt;"&amp;DATE($B$4,2,1),'Операции'!$B:$B,"&lt;0",'Операции'!$C:$C,$A43)-SUMIFS('Операции'!$B:$B,'Операции'!$A:$A,"&gt;="&amp;DATE($B$4,1,1),'Операции'!$A:$A,"&lt;"&amp;DATE($B$4,2,1),'Операции'!$B:$B,"&lt;0",'Операции'!$C:$C,$A43,'Операции'!$F:$F,"&lt;&gt;")))</f>
        <v/>
      </c>
      <c r="F43" s="23" t="str">
        <f>IF($A43="","",-(SUMIFS('Операции'!$B:$B,'Операции'!$A:$A,"&gt;="&amp;DATE($B$4,2,1),'Операции'!$A:$A,"&lt;"&amp;DATE($B$4,3,1),'Операции'!$B:$B,"&lt;0",'Операции'!$C:$C,$A43)-SUMIFS('Операции'!$B:$B,'Операции'!$A:$A,"&gt;="&amp;DATE($B$4,2,1),'Операции'!$A:$A,"&lt;"&amp;DATE($B$4,3,1),'Операции'!$B:$B,"&lt;0",'Операции'!$C:$C,$A43,'Операции'!$F:$F,"&lt;&gt;")))</f>
        <v/>
      </c>
      <c r="G43" s="23" t="str">
        <f>IF($A43="","",-(SUMIFS('Операции'!$B:$B,'Операции'!$A:$A,"&gt;="&amp;DATE($B$4,3,1),'Операции'!$A:$A,"&lt;"&amp;DATE($B$4,4,1),'Операции'!$B:$B,"&lt;0",'Операции'!$C:$C,$A43)-SUMIFS('Операции'!$B:$B,'Операции'!$A:$A,"&gt;="&amp;DATE($B$4,3,1),'Операции'!$A:$A,"&lt;"&amp;DATE($B$4,4,1),'Операции'!$B:$B,"&lt;0",'Операции'!$C:$C,$A43,'Операции'!$F:$F,"&lt;&gt;")))</f>
        <v/>
      </c>
      <c r="H43" s="23" t="str">
        <f>IF($A43="","",-(SUMIFS('Операции'!$B:$B,'Операции'!$A:$A,"&gt;="&amp;DATE($B$4,4,1),'Операции'!$A:$A,"&lt;"&amp;DATE($B$4,5,1),'Операции'!$B:$B,"&lt;0",'Операции'!$C:$C,$A43)-SUMIFS('Операции'!$B:$B,'Операции'!$A:$A,"&gt;="&amp;DATE($B$4,4,1),'Операции'!$A:$A,"&lt;"&amp;DATE($B$4,5,1),'Операции'!$B:$B,"&lt;0",'Операции'!$C:$C,$A43,'Операции'!$F:$F,"&lt;&gt;")))</f>
        <v/>
      </c>
      <c r="I43" s="23" t="str">
        <f>IF($A43="","",-(SUMIFS('Операции'!$B:$B,'Операции'!$A:$A,"&gt;="&amp;DATE($B$4,5,1),'Операции'!$A:$A,"&lt;"&amp;DATE($B$4,6,1),'Операции'!$B:$B,"&lt;0",'Операции'!$C:$C,$A43)-SUMIFS('Операции'!$B:$B,'Операции'!$A:$A,"&gt;="&amp;DATE($B$4,5,1),'Операции'!$A:$A,"&lt;"&amp;DATE($B$4,6,1),'Операции'!$B:$B,"&lt;0",'Операции'!$C:$C,$A43,'Операции'!$F:$F,"&lt;&gt;")))</f>
        <v/>
      </c>
      <c r="J43" s="23" t="str">
        <f>IF($A43="","",-(SUMIFS('Операции'!$B:$B,'Операции'!$A:$A,"&gt;="&amp;DATE($B$4,6,1),'Операции'!$A:$A,"&lt;"&amp;DATE($B$4,7,1),'Операции'!$B:$B,"&lt;0",'Операции'!$C:$C,$A43)-SUMIFS('Операции'!$B:$B,'Операции'!$A:$A,"&gt;="&amp;DATE($B$4,6,1),'Операции'!$A:$A,"&lt;"&amp;DATE($B$4,7,1),'Операции'!$B:$B,"&lt;0",'Операции'!$C:$C,$A43,'Операции'!$F:$F,"&lt;&gt;")))</f>
        <v/>
      </c>
      <c r="K43" s="23" t="str">
        <f>IF($A43="","",-(SUMIFS('Операции'!$B:$B,'Операции'!$A:$A,"&gt;="&amp;DATE($B$4,7,1),'Операции'!$A:$A,"&lt;"&amp;DATE($B$4,8,1),'Операции'!$B:$B,"&lt;0",'Операции'!$C:$C,$A43)-SUMIFS('Операции'!$B:$B,'Операции'!$A:$A,"&gt;="&amp;DATE($B$4,7,1),'Операции'!$A:$A,"&lt;"&amp;DATE($B$4,8,1),'Операции'!$B:$B,"&lt;0",'Операции'!$C:$C,$A43,'Операции'!$F:$F,"&lt;&gt;")))</f>
        <v/>
      </c>
      <c r="L43" s="23" t="str">
        <f>IF($A43="","",-(SUMIFS('Операции'!$B:$B,'Операции'!$A:$A,"&gt;="&amp;DATE($B$4,8,1),'Операции'!$A:$A,"&lt;"&amp;DATE($B$4,9,1),'Операции'!$B:$B,"&lt;0",'Операции'!$C:$C,$A43)-SUMIFS('Операции'!$B:$B,'Операции'!$A:$A,"&gt;="&amp;DATE($B$4,8,1),'Операции'!$A:$A,"&lt;"&amp;DATE($B$4,9,1),'Операции'!$B:$B,"&lt;0",'Операции'!$C:$C,$A43,'Операции'!$F:$F,"&lt;&gt;")))</f>
        <v/>
      </c>
      <c r="M43" s="23" t="str">
        <f>IF($A43="","",-(SUMIFS('Операции'!$B:$B,'Операции'!$A:$A,"&gt;="&amp;DATE($B$4,9,1),'Операции'!$A:$A,"&lt;"&amp;DATE($B$4,10,1),'Операции'!$B:$B,"&lt;0",'Операции'!$C:$C,$A43)-SUMIFS('Операции'!$B:$B,'Операции'!$A:$A,"&gt;="&amp;DATE($B$4,9,1),'Операции'!$A:$A,"&lt;"&amp;DATE($B$4,10,1),'Операции'!$B:$B,"&lt;0",'Операции'!$C:$C,$A43,'Операции'!$F:$F,"&lt;&gt;")))</f>
        <v/>
      </c>
      <c r="N43" s="23" t="str">
        <f>IF($A43="","",-(SUMIFS('Операции'!$B:$B,'Операции'!$A:$A,"&gt;="&amp;DATE($B$4,10,1),'Операции'!$A:$A,"&lt;"&amp;DATE($B$4,11,1),'Операции'!$B:$B,"&lt;0",'Операции'!$C:$C,$A43)-SUMIFS('Операции'!$B:$B,'Операции'!$A:$A,"&gt;="&amp;DATE($B$4,10,1),'Операции'!$A:$A,"&lt;"&amp;DATE($B$4,11,1),'Операции'!$B:$B,"&lt;0",'Операции'!$C:$C,$A43,'Операции'!$F:$F,"&lt;&gt;")))</f>
        <v/>
      </c>
      <c r="O43" s="23" t="str">
        <f>IF($A43="","",-(SUMIFS('Операции'!$B:$B,'Операции'!$A:$A,"&gt;="&amp;DATE($B$4,11,1),'Операции'!$A:$A,"&lt;"&amp;DATE($B$4,12,1),'Операции'!$B:$B,"&lt;0",'Операции'!$C:$C,$A43)-SUMIFS('Операции'!$B:$B,'Операции'!$A:$A,"&gt;="&amp;DATE($B$4,11,1),'Операции'!$A:$A,"&lt;"&amp;DATE($B$4,12,1),'Операции'!$B:$B,"&lt;0",'Операции'!$C:$C,$A43,'Операции'!$F:$F,"&lt;&gt;")))</f>
        <v/>
      </c>
      <c r="P43" s="23" t="str">
        <f>IF($A43="","",-(SUMIFS('Операции'!$B:$B,'Операции'!$A:$A,"&gt;="&amp;DATE($B$4,12,1),'Операции'!$A:$A,"&lt;"&amp;DATE($B$4,13,1),'Операции'!$B:$B,"&lt;0",'Операции'!$C:$C,$A43)-SUMIFS('Операции'!$B:$B,'Операции'!$A:$A,"&gt;="&amp;DATE($B$4,12,1),'Операции'!$A:$A,"&lt;"&amp;DATE($B$4,13,1),'Операции'!$B:$B,"&lt;0",'Операции'!$C:$C,$A43,'Операции'!$F:$F,"&lt;&gt;")))</f>
        <v/>
      </c>
    </row>
    <row r="44" spans="1:16" x14ac:dyDescent="0.25">
      <c r="A44" t="str">
        <f>IF('Категории'!$A19="","",'Категории'!$A19)</f>
        <v/>
      </c>
      <c r="B44" s="20" t="str">
        <f>IF($A44="","",SUM(E44:P44))</f>
        <v/>
      </c>
      <c r="C44" s="21" t="str">
        <f>IF(OR($A44="",$B$25=0),"",B44/$B$25)</f>
        <v/>
      </c>
      <c r="D44" s="22" t="str">
        <f>IF(OR(C44="",MAX($C$27:$C$56)=0),"",REPT("█",ROUND(C44/MAX($C$27:$C$56)*14,0)))</f>
        <v/>
      </c>
      <c r="E44" s="23" t="str">
        <f>IF($A44="","",-(SUMIFS('Операции'!$B:$B,'Операции'!$A:$A,"&gt;="&amp;DATE($B$4,1,1),'Операции'!$A:$A,"&lt;"&amp;DATE($B$4,2,1),'Операции'!$B:$B,"&lt;0",'Операции'!$C:$C,$A44)-SUMIFS('Операции'!$B:$B,'Операции'!$A:$A,"&gt;="&amp;DATE($B$4,1,1),'Операции'!$A:$A,"&lt;"&amp;DATE($B$4,2,1),'Операции'!$B:$B,"&lt;0",'Операции'!$C:$C,$A44,'Операции'!$F:$F,"&lt;&gt;")))</f>
        <v/>
      </c>
      <c r="F44" s="23" t="str">
        <f>IF($A44="","",-(SUMIFS('Операции'!$B:$B,'Операции'!$A:$A,"&gt;="&amp;DATE($B$4,2,1),'Операции'!$A:$A,"&lt;"&amp;DATE($B$4,3,1),'Операции'!$B:$B,"&lt;0",'Операции'!$C:$C,$A44)-SUMIFS('Операции'!$B:$B,'Операции'!$A:$A,"&gt;="&amp;DATE($B$4,2,1),'Операции'!$A:$A,"&lt;"&amp;DATE($B$4,3,1),'Операции'!$B:$B,"&lt;0",'Операции'!$C:$C,$A44,'Операции'!$F:$F,"&lt;&gt;")))</f>
        <v/>
      </c>
      <c r="G44" s="23" t="str">
        <f>IF($A44="","",-(SUMIFS('Операции'!$B:$B,'Операции'!$A:$A,"&gt;="&amp;DATE($B$4,3,1),'Операции'!$A:$A,"&lt;"&amp;DATE($B$4,4,1),'Операции'!$B:$B,"&lt;0",'Операции'!$C:$C,$A44)-SUMIFS('Операции'!$B:$B,'Операции'!$A:$A,"&gt;="&amp;DATE($B$4,3,1),'Операции'!$A:$A,"&lt;"&amp;DATE($B$4,4,1),'Операции'!$B:$B,"&lt;0",'Операции'!$C:$C,$A44,'Операции'!$F:$F,"&lt;&gt;")))</f>
        <v/>
      </c>
      <c r="H44" s="23" t="str">
        <f>IF($A44="","",-(SUMIFS('Операции'!$B:$B,'Операции'!$A:$A,"&gt;="&amp;DATE($B$4,4,1),'Операции'!$A:$A,"&lt;"&amp;DATE($B$4,5,1),'Операции'!$B:$B,"&lt;0",'Операции'!$C:$C,$A44)-SUMIFS('Операции'!$B:$B,'Операции'!$A:$A,"&gt;="&amp;DATE($B$4,4,1),'Операции'!$A:$A,"&lt;"&amp;DATE($B$4,5,1),'Операции'!$B:$B,"&lt;0",'Операции'!$C:$C,$A44,'Операции'!$F:$F,"&lt;&gt;")))</f>
        <v/>
      </c>
      <c r="I44" s="23" t="str">
        <f>IF($A44="","",-(SUMIFS('Операции'!$B:$B,'Операции'!$A:$A,"&gt;="&amp;DATE($B$4,5,1),'Операции'!$A:$A,"&lt;"&amp;DATE($B$4,6,1),'Операции'!$B:$B,"&lt;0",'Операции'!$C:$C,$A44)-SUMIFS('Операции'!$B:$B,'Операции'!$A:$A,"&gt;="&amp;DATE($B$4,5,1),'Операции'!$A:$A,"&lt;"&amp;DATE($B$4,6,1),'Операции'!$B:$B,"&lt;0",'Операции'!$C:$C,$A44,'Операции'!$F:$F,"&lt;&gt;")))</f>
        <v/>
      </c>
      <c r="J44" s="23" t="str">
        <f>IF($A44="","",-(SUMIFS('Операции'!$B:$B,'Операции'!$A:$A,"&gt;="&amp;DATE($B$4,6,1),'Операции'!$A:$A,"&lt;"&amp;DATE($B$4,7,1),'Операции'!$B:$B,"&lt;0",'Операции'!$C:$C,$A44)-SUMIFS('Операции'!$B:$B,'Операции'!$A:$A,"&gt;="&amp;DATE($B$4,6,1),'Операции'!$A:$A,"&lt;"&amp;DATE($B$4,7,1),'Операции'!$B:$B,"&lt;0",'Операции'!$C:$C,$A44,'Операции'!$F:$F,"&lt;&gt;")))</f>
        <v/>
      </c>
      <c r="K44" s="23" t="str">
        <f>IF($A44="","",-(SUMIFS('Операции'!$B:$B,'Операции'!$A:$A,"&gt;="&amp;DATE($B$4,7,1),'Операции'!$A:$A,"&lt;"&amp;DATE($B$4,8,1),'Операции'!$B:$B,"&lt;0",'Операции'!$C:$C,$A44)-SUMIFS('Операции'!$B:$B,'Операции'!$A:$A,"&gt;="&amp;DATE($B$4,7,1),'Операции'!$A:$A,"&lt;"&amp;DATE($B$4,8,1),'Операции'!$B:$B,"&lt;0",'Операции'!$C:$C,$A44,'Операции'!$F:$F,"&lt;&gt;")))</f>
        <v/>
      </c>
      <c r="L44" s="23" t="str">
        <f>IF($A44="","",-(SUMIFS('Операции'!$B:$B,'Операции'!$A:$A,"&gt;="&amp;DATE($B$4,8,1),'Операции'!$A:$A,"&lt;"&amp;DATE($B$4,9,1),'Операции'!$B:$B,"&lt;0",'Операции'!$C:$C,$A44)-SUMIFS('Операции'!$B:$B,'Операции'!$A:$A,"&gt;="&amp;DATE($B$4,8,1),'Операции'!$A:$A,"&lt;"&amp;DATE($B$4,9,1),'Операции'!$B:$B,"&lt;0",'Операции'!$C:$C,$A44,'Операции'!$F:$F,"&lt;&gt;")))</f>
        <v/>
      </c>
      <c r="M44" s="23" t="str">
        <f>IF($A44="","",-(SUMIFS('Операции'!$B:$B,'Операции'!$A:$A,"&gt;="&amp;DATE($B$4,9,1),'Операции'!$A:$A,"&lt;"&amp;DATE($B$4,10,1),'Операции'!$B:$B,"&lt;0",'Операции'!$C:$C,$A44)-SUMIFS('Операции'!$B:$B,'Операции'!$A:$A,"&gt;="&amp;DATE($B$4,9,1),'Операции'!$A:$A,"&lt;"&amp;DATE($B$4,10,1),'Операции'!$B:$B,"&lt;0",'Операции'!$C:$C,$A44,'Операции'!$F:$F,"&lt;&gt;")))</f>
        <v/>
      </c>
      <c r="N44" s="23" t="str">
        <f>IF($A44="","",-(SUMIFS('Операции'!$B:$B,'Операции'!$A:$A,"&gt;="&amp;DATE($B$4,10,1),'Операции'!$A:$A,"&lt;"&amp;DATE($B$4,11,1),'Операции'!$B:$B,"&lt;0",'Операции'!$C:$C,$A44)-SUMIFS('Операции'!$B:$B,'Операции'!$A:$A,"&gt;="&amp;DATE($B$4,10,1),'Операции'!$A:$A,"&lt;"&amp;DATE($B$4,11,1),'Операции'!$B:$B,"&lt;0",'Операции'!$C:$C,$A44,'Операции'!$F:$F,"&lt;&gt;")))</f>
        <v/>
      </c>
      <c r="O44" s="23" t="str">
        <f>IF($A44="","",-(SUMIFS('Операции'!$B:$B,'Операции'!$A:$A,"&gt;="&amp;DATE($B$4,11,1),'Операции'!$A:$A,"&lt;"&amp;DATE($B$4,12,1),'Операции'!$B:$B,"&lt;0",'Операции'!$C:$C,$A44)-SUMIFS('Операции'!$B:$B,'Операции'!$A:$A,"&gt;="&amp;DATE($B$4,11,1),'Операции'!$A:$A,"&lt;"&amp;DATE($B$4,12,1),'Операции'!$B:$B,"&lt;0",'Операции'!$C:$C,$A44,'Операции'!$F:$F,"&lt;&gt;")))</f>
        <v/>
      </c>
      <c r="P44" s="23" t="str">
        <f>IF($A44="","",-(SUMIFS('Операции'!$B:$B,'Операции'!$A:$A,"&gt;="&amp;DATE($B$4,12,1),'Операции'!$A:$A,"&lt;"&amp;DATE($B$4,13,1),'Операции'!$B:$B,"&lt;0",'Операции'!$C:$C,$A44)-SUMIFS('Операции'!$B:$B,'Операции'!$A:$A,"&gt;="&amp;DATE($B$4,12,1),'Операции'!$A:$A,"&lt;"&amp;DATE($B$4,13,1),'Операции'!$B:$B,"&lt;0",'Операции'!$C:$C,$A44,'Операции'!$F:$F,"&lt;&gt;")))</f>
        <v/>
      </c>
    </row>
    <row r="45" spans="1:16" x14ac:dyDescent="0.25">
      <c r="A45" t="str">
        <f>IF('Категории'!$A20="","",'Категории'!$A20)</f>
        <v/>
      </c>
      <c r="B45" s="20" t="str">
        <f>IF($A45="","",SUM(E45:P45))</f>
        <v/>
      </c>
      <c r="C45" s="21" t="str">
        <f>IF(OR($A45="",$B$25=0),"",B45/$B$25)</f>
        <v/>
      </c>
      <c r="D45" s="22" t="str">
        <f>IF(OR(C45="",MAX($C$27:$C$56)=0),"",REPT("█",ROUND(C45/MAX($C$27:$C$56)*14,0)))</f>
        <v/>
      </c>
      <c r="E45" s="23" t="str">
        <f>IF($A45="","",-(SUMIFS('Операции'!$B:$B,'Операции'!$A:$A,"&gt;="&amp;DATE($B$4,1,1),'Операции'!$A:$A,"&lt;"&amp;DATE($B$4,2,1),'Операции'!$B:$B,"&lt;0",'Операции'!$C:$C,$A45)-SUMIFS('Операции'!$B:$B,'Операции'!$A:$A,"&gt;="&amp;DATE($B$4,1,1),'Операции'!$A:$A,"&lt;"&amp;DATE($B$4,2,1),'Операции'!$B:$B,"&lt;0",'Операции'!$C:$C,$A45,'Операции'!$F:$F,"&lt;&gt;")))</f>
        <v/>
      </c>
      <c r="F45" s="23" t="str">
        <f>IF($A45="","",-(SUMIFS('Операции'!$B:$B,'Операции'!$A:$A,"&gt;="&amp;DATE($B$4,2,1),'Операции'!$A:$A,"&lt;"&amp;DATE($B$4,3,1),'Операции'!$B:$B,"&lt;0",'Операции'!$C:$C,$A45)-SUMIFS('Операции'!$B:$B,'Операции'!$A:$A,"&gt;="&amp;DATE($B$4,2,1),'Операции'!$A:$A,"&lt;"&amp;DATE($B$4,3,1),'Операции'!$B:$B,"&lt;0",'Операции'!$C:$C,$A45,'Операции'!$F:$F,"&lt;&gt;")))</f>
        <v/>
      </c>
      <c r="G45" s="23" t="str">
        <f>IF($A45="","",-(SUMIFS('Операции'!$B:$B,'Операции'!$A:$A,"&gt;="&amp;DATE($B$4,3,1),'Операции'!$A:$A,"&lt;"&amp;DATE($B$4,4,1),'Операции'!$B:$B,"&lt;0",'Операции'!$C:$C,$A45)-SUMIFS('Операции'!$B:$B,'Операции'!$A:$A,"&gt;="&amp;DATE($B$4,3,1),'Операции'!$A:$A,"&lt;"&amp;DATE($B$4,4,1),'Операции'!$B:$B,"&lt;0",'Операции'!$C:$C,$A45,'Операции'!$F:$F,"&lt;&gt;")))</f>
        <v/>
      </c>
      <c r="H45" s="23" t="str">
        <f>IF($A45="","",-(SUMIFS('Операции'!$B:$B,'Операции'!$A:$A,"&gt;="&amp;DATE($B$4,4,1),'Операции'!$A:$A,"&lt;"&amp;DATE($B$4,5,1),'Операции'!$B:$B,"&lt;0",'Операции'!$C:$C,$A45)-SUMIFS('Операции'!$B:$B,'Операции'!$A:$A,"&gt;="&amp;DATE($B$4,4,1),'Операции'!$A:$A,"&lt;"&amp;DATE($B$4,5,1),'Операции'!$B:$B,"&lt;0",'Операции'!$C:$C,$A45,'Операции'!$F:$F,"&lt;&gt;")))</f>
        <v/>
      </c>
      <c r="I45" s="23" t="str">
        <f>IF($A45="","",-(SUMIFS('Операции'!$B:$B,'Операции'!$A:$A,"&gt;="&amp;DATE($B$4,5,1),'Операции'!$A:$A,"&lt;"&amp;DATE($B$4,6,1),'Операции'!$B:$B,"&lt;0",'Операции'!$C:$C,$A45)-SUMIFS('Операции'!$B:$B,'Операции'!$A:$A,"&gt;="&amp;DATE($B$4,5,1),'Операции'!$A:$A,"&lt;"&amp;DATE($B$4,6,1),'Операции'!$B:$B,"&lt;0",'Операции'!$C:$C,$A45,'Операции'!$F:$F,"&lt;&gt;")))</f>
        <v/>
      </c>
      <c r="J45" s="23" t="str">
        <f>IF($A45="","",-(SUMIFS('Операции'!$B:$B,'Операции'!$A:$A,"&gt;="&amp;DATE($B$4,6,1),'Операции'!$A:$A,"&lt;"&amp;DATE($B$4,7,1),'Операции'!$B:$B,"&lt;0",'Операции'!$C:$C,$A45)-SUMIFS('Операции'!$B:$B,'Операции'!$A:$A,"&gt;="&amp;DATE($B$4,6,1),'Операции'!$A:$A,"&lt;"&amp;DATE($B$4,7,1),'Операции'!$B:$B,"&lt;0",'Операции'!$C:$C,$A45,'Операции'!$F:$F,"&lt;&gt;")))</f>
        <v/>
      </c>
      <c r="K45" s="23" t="str">
        <f>IF($A45="","",-(SUMIFS('Операции'!$B:$B,'Операции'!$A:$A,"&gt;="&amp;DATE($B$4,7,1),'Операции'!$A:$A,"&lt;"&amp;DATE($B$4,8,1),'Операции'!$B:$B,"&lt;0",'Операции'!$C:$C,$A45)-SUMIFS('Операции'!$B:$B,'Операции'!$A:$A,"&gt;="&amp;DATE($B$4,7,1),'Операции'!$A:$A,"&lt;"&amp;DATE($B$4,8,1),'Операции'!$B:$B,"&lt;0",'Операции'!$C:$C,$A45,'Операции'!$F:$F,"&lt;&gt;")))</f>
        <v/>
      </c>
      <c r="L45" s="23" t="str">
        <f>IF($A45="","",-(SUMIFS('Операции'!$B:$B,'Операции'!$A:$A,"&gt;="&amp;DATE($B$4,8,1),'Операции'!$A:$A,"&lt;"&amp;DATE($B$4,9,1),'Операции'!$B:$B,"&lt;0",'Операции'!$C:$C,$A45)-SUMIFS('Операции'!$B:$B,'Операции'!$A:$A,"&gt;="&amp;DATE($B$4,8,1),'Операции'!$A:$A,"&lt;"&amp;DATE($B$4,9,1),'Операции'!$B:$B,"&lt;0",'Операции'!$C:$C,$A45,'Операции'!$F:$F,"&lt;&gt;")))</f>
        <v/>
      </c>
      <c r="M45" s="23" t="str">
        <f>IF($A45="","",-(SUMIFS('Операции'!$B:$B,'Операции'!$A:$A,"&gt;="&amp;DATE($B$4,9,1),'Операции'!$A:$A,"&lt;"&amp;DATE($B$4,10,1),'Операции'!$B:$B,"&lt;0",'Операции'!$C:$C,$A45)-SUMIFS('Операции'!$B:$B,'Операции'!$A:$A,"&gt;="&amp;DATE($B$4,9,1),'Операции'!$A:$A,"&lt;"&amp;DATE($B$4,10,1),'Операции'!$B:$B,"&lt;0",'Операции'!$C:$C,$A45,'Операции'!$F:$F,"&lt;&gt;")))</f>
        <v/>
      </c>
      <c r="N45" s="23" t="str">
        <f>IF($A45="","",-(SUMIFS('Операции'!$B:$B,'Операции'!$A:$A,"&gt;="&amp;DATE($B$4,10,1),'Операции'!$A:$A,"&lt;"&amp;DATE($B$4,11,1),'Операции'!$B:$B,"&lt;0",'Операции'!$C:$C,$A45)-SUMIFS('Операции'!$B:$B,'Операции'!$A:$A,"&gt;="&amp;DATE($B$4,10,1),'Операции'!$A:$A,"&lt;"&amp;DATE($B$4,11,1),'Операции'!$B:$B,"&lt;0",'Операции'!$C:$C,$A45,'Операции'!$F:$F,"&lt;&gt;")))</f>
        <v/>
      </c>
      <c r="O45" s="23" t="str">
        <f>IF($A45="","",-(SUMIFS('Операции'!$B:$B,'Операции'!$A:$A,"&gt;="&amp;DATE($B$4,11,1),'Операции'!$A:$A,"&lt;"&amp;DATE($B$4,12,1),'Операции'!$B:$B,"&lt;0",'Операции'!$C:$C,$A45)-SUMIFS('Операции'!$B:$B,'Операции'!$A:$A,"&gt;="&amp;DATE($B$4,11,1),'Операции'!$A:$A,"&lt;"&amp;DATE($B$4,12,1),'Операции'!$B:$B,"&lt;0",'Операции'!$C:$C,$A45,'Операции'!$F:$F,"&lt;&gt;")))</f>
        <v/>
      </c>
      <c r="P45" s="23" t="str">
        <f>IF($A45="","",-(SUMIFS('Операции'!$B:$B,'Операции'!$A:$A,"&gt;="&amp;DATE($B$4,12,1),'Операции'!$A:$A,"&lt;"&amp;DATE($B$4,13,1),'Операции'!$B:$B,"&lt;0",'Операции'!$C:$C,$A45)-SUMIFS('Операции'!$B:$B,'Операции'!$A:$A,"&gt;="&amp;DATE($B$4,12,1),'Операции'!$A:$A,"&lt;"&amp;DATE($B$4,13,1),'Операции'!$B:$B,"&lt;0",'Операции'!$C:$C,$A45,'Операции'!$F:$F,"&lt;&gt;")))</f>
        <v/>
      </c>
    </row>
    <row r="46" spans="1:16" x14ac:dyDescent="0.25">
      <c r="A46" t="str">
        <f>IF('Категории'!$A21="","",'Категории'!$A21)</f>
        <v/>
      </c>
      <c r="B46" s="20" t="str">
        <f>IF($A46="","",SUM(E46:P46))</f>
        <v/>
      </c>
      <c r="C46" s="21" t="str">
        <f>IF(OR($A46="",$B$25=0),"",B46/$B$25)</f>
        <v/>
      </c>
      <c r="D46" s="22" t="str">
        <f>IF(OR(C46="",MAX($C$27:$C$56)=0),"",REPT("█",ROUND(C46/MAX($C$27:$C$56)*14,0)))</f>
        <v/>
      </c>
      <c r="E46" s="23" t="str">
        <f>IF($A46="","",-(SUMIFS('Операции'!$B:$B,'Операции'!$A:$A,"&gt;="&amp;DATE($B$4,1,1),'Операции'!$A:$A,"&lt;"&amp;DATE($B$4,2,1),'Операции'!$B:$B,"&lt;0",'Операции'!$C:$C,$A46)-SUMIFS('Операции'!$B:$B,'Операции'!$A:$A,"&gt;="&amp;DATE($B$4,1,1),'Операции'!$A:$A,"&lt;"&amp;DATE($B$4,2,1),'Операции'!$B:$B,"&lt;0",'Операции'!$C:$C,$A46,'Операции'!$F:$F,"&lt;&gt;")))</f>
        <v/>
      </c>
      <c r="F46" s="23" t="str">
        <f>IF($A46="","",-(SUMIFS('Операции'!$B:$B,'Операции'!$A:$A,"&gt;="&amp;DATE($B$4,2,1),'Операции'!$A:$A,"&lt;"&amp;DATE($B$4,3,1),'Операции'!$B:$B,"&lt;0",'Операции'!$C:$C,$A46)-SUMIFS('Операции'!$B:$B,'Операции'!$A:$A,"&gt;="&amp;DATE($B$4,2,1),'Операции'!$A:$A,"&lt;"&amp;DATE($B$4,3,1),'Операции'!$B:$B,"&lt;0",'Операции'!$C:$C,$A46,'Операции'!$F:$F,"&lt;&gt;")))</f>
        <v/>
      </c>
      <c r="G46" s="23" t="str">
        <f>IF($A46="","",-(SUMIFS('Операции'!$B:$B,'Операции'!$A:$A,"&gt;="&amp;DATE($B$4,3,1),'Операции'!$A:$A,"&lt;"&amp;DATE($B$4,4,1),'Операции'!$B:$B,"&lt;0",'Операции'!$C:$C,$A46)-SUMIFS('Операции'!$B:$B,'Операции'!$A:$A,"&gt;="&amp;DATE($B$4,3,1),'Операции'!$A:$A,"&lt;"&amp;DATE($B$4,4,1),'Операции'!$B:$B,"&lt;0",'Операции'!$C:$C,$A46,'Операции'!$F:$F,"&lt;&gt;")))</f>
        <v/>
      </c>
      <c r="H46" s="23" t="str">
        <f>IF($A46="","",-(SUMIFS('Операции'!$B:$B,'Операции'!$A:$A,"&gt;="&amp;DATE($B$4,4,1),'Операции'!$A:$A,"&lt;"&amp;DATE($B$4,5,1),'Операции'!$B:$B,"&lt;0",'Операции'!$C:$C,$A46)-SUMIFS('Операции'!$B:$B,'Операции'!$A:$A,"&gt;="&amp;DATE($B$4,4,1),'Операции'!$A:$A,"&lt;"&amp;DATE($B$4,5,1),'Операции'!$B:$B,"&lt;0",'Операции'!$C:$C,$A46,'Операции'!$F:$F,"&lt;&gt;")))</f>
        <v/>
      </c>
      <c r="I46" s="23" t="str">
        <f>IF($A46="","",-(SUMIFS('Операции'!$B:$B,'Операции'!$A:$A,"&gt;="&amp;DATE($B$4,5,1),'Операции'!$A:$A,"&lt;"&amp;DATE($B$4,6,1),'Операции'!$B:$B,"&lt;0",'Операции'!$C:$C,$A46)-SUMIFS('Операции'!$B:$B,'Операции'!$A:$A,"&gt;="&amp;DATE($B$4,5,1),'Операции'!$A:$A,"&lt;"&amp;DATE($B$4,6,1),'Операции'!$B:$B,"&lt;0",'Операции'!$C:$C,$A46,'Операции'!$F:$F,"&lt;&gt;")))</f>
        <v/>
      </c>
      <c r="J46" s="23" t="str">
        <f>IF($A46="","",-(SUMIFS('Операции'!$B:$B,'Операции'!$A:$A,"&gt;="&amp;DATE($B$4,6,1),'Операции'!$A:$A,"&lt;"&amp;DATE($B$4,7,1),'Операции'!$B:$B,"&lt;0",'Операции'!$C:$C,$A46)-SUMIFS('Операции'!$B:$B,'Операции'!$A:$A,"&gt;="&amp;DATE($B$4,6,1),'Операции'!$A:$A,"&lt;"&amp;DATE($B$4,7,1),'Операции'!$B:$B,"&lt;0",'Операции'!$C:$C,$A46,'Операции'!$F:$F,"&lt;&gt;")))</f>
        <v/>
      </c>
      <c r="K46" s="23" t="str">
        <f>IF($A46="","",-(SUMIFS('Операции'!$B:$B,'Операции'!$A:$A,"&gt;="&amp;DATE($B$4,7,1),'Операции'!$A:$A,"&lt;"&amp;DATE($B$4,8,1),'Операции'!$B:$B,"&lt;0",'Операции'!$C:$C,$A46)-SUMIFS('Операции'!$B:$B,'Операции'!$A:$A,"&gt;="&amp;DATE($B$4,7,1),'Операции'!$A:$A,"&lt;"&amp;DATE($B$4,8,1),'Операции'!$B:$B,"&lt;0",'Операции'!$C:$C,$A46,'Операции'!$F:$F,"&lt;&gt;")))</f>
        <v/>
      </c>
      <c r="L46" s="23" t="str">
        <f>IF($A46="","",-(SUMIFS('Операции'!$B:$B,'Операции'!$A:$A,"&gt;="&amp;DATE($B$4,8,1),'Операции'!$A:$A,"&lt;"&amp;DATE($B$4,9,1),'Операции'!$B:$B,"&lt;0",'Операции'!$C:$C,$A46)-SUMIFS('Операции'!$B:$B,'Операции'!$A:$A,"&gt;="&amp;DATE($B$4,8,1),'Операции'!$A:$A,"&lt;"&amp;DATE($B$4,9,1),'Операции'!$B:$B,"&lt;0",'Операции'!$C:$C,$A46,'Операции'!$F:$F,"&lt;&gt;")))</f>
        <v/>
      </c>
      <c r="M46" s="23" t="str">
        <f>IF($A46="","",-(SUMIFS('Операции'!$B:$B,'Операции'!$A:$A,"&gt;="&amp;DATE($B$4,9,1),'Операции'!$A:$A,"&lt;"&amp;DATE($B$4,10,1),'Операции'!$B:$B,"&lt;0",'Операции'!$C:$C,$A46)-SUMIFS('Операции'!$B:$B,'Операции'!$A:$A,"&gt;="&amp;DATE($B$4,9,1),'Операции'!$A:$A,"&lt;"&amp;DATE($B$4,10,1),'Операции'!$B:$B,"&lt;0",'Операции'!$C:$C,$A46,'Операции'!$F:$F,"&lt;&gt;")))</f>
        <v/>
      </c>
      <c r="N46" s="23" t="str">
        <f>IF($A46="","",-(SUMIFS('Операции'!$B:$B,'Операции'!$A:$A,"&gt;="&amp;DATE($B$4,10,1),'Операции'!$A:$A,"&lt;"&amp;DATE($B$4,11,1),'Операции'!$B:$B,"&lt;0",'Операции'!$C:$C,$A46)-SUMIFS('Операции'!$B:$B,'Операции'!$A:$A,"&gt;="&amp;DATE($B$4,10,1),'Операции'!$A:$A,"&lt;"&amp;DATE($B$4,11,1),'Операции'!$B:$B,"&lt;0",'Операции'!$C:$C,$A46,'Операции'!$F:$F,"&lt;&gt;")))</f>
        <v/>
      </c>
      <c r="O46" s="23" t="str">
        <f>IF($A46="","",-(SUMIFS('Операции'!$B:$B,'Операции'!$A:$A,"&gt;="&amp;DATE($B$4,11,1),'Операции'!$A:$A,"&lt;"&amp;DATE($B$4,12,1),'Операции'!$B:$B,"&lt;0",'Операции'!$C:$C,$A46)-SUMIFS('Операции'!$B:$B,'Операции'!$A:$A,"&gt;="&amp;DATE($B$4,11,1),'Операции'!$A:$A,"&lt;"&amp;DATE($B$4,12,1),'Операции'!$B:$B,"&lt;0",'Операции'!$C:$C,$A46,'Операции'!$F:$F,"&lt;&gt;")))</f>
        <v/>
      </c>
      <c r="P46" s="23" t="str">
        <f>IF($A46="","",-(SUMIFS('Операции'!$B:$B,'Операции'!$A:$A,"&gt;="&amp;DATE($B$4,12,1),'Операции'!$A:$A,"&lt;"&amp;DATE($B$4,13,1),'Операции'!$B:$B,"&lt;0",'Операции'!$C:$C,$A46)-SUMIFS('Операции'!$B:$B,'Операции'!$A:$A,"&gt;="&amp;DATE($B$4,12,1),'Операции'!$A:$A,"&lt;"&amp;DATE($B$4,13,1),'Операции'!$B:$B,"&lt;0",'Операции'!$C:$C,$A46,'Операции'!$F:$F,"&lt;&gt;")))</f>
        <v/>
      </c>
    </row>
    <row r="47" spans="1:16" x14ac:dyDescent="0.25">
      <c r="A47" t="str">
        <f>IF('Категории'!$A22="","",'Категории'!$A22)</f>
        <v/>
      </c>
      <c r="B47" s="20" t="str">
        <f>IF($A47="","",SUM(E47:P47))</f>
        <v/>
      </c>
      <c r="C47" s="21" t="str">
        <f>IF(OR($A47="",$B$25=0),"",B47/$B$25)</f>
        <v/>
      </c>
      <c r="D47" s="22" t="str">
        <f>IF(OR(C47="",MAX($C$27:$C$56)=0),"",REPT("█",ROUND(C47/MAX($C$27:$C$56)*14,0)))</f>
        <v/>
      </c>
      <c r="E47" s="23" t="str">
        <f>IF($A47="","",-(SUMIFS('Операции'!$B:$B,'Операции'!$A:$A,"&gt;="&amp;DATE($B$4,1,1),'Операции'!$A:$A,"&lt;"&amp;DATE($B$4,2,1),'Операции'!$B:$B,"&lt;0",'Операции'!$C:$C,$A47)-SUMIFS('Операции'!$B:$B,'Операции'!$A:$A,"&gt;="&amp;DATE($B$4,1,1),'Операции'!$A:$A,"&lt;"&amp;DATE($B$4,2,1),'Операции'!$B:$B,"&lt;0",'Операции'!$C:$C,$A47,'Операции'!$F:$F,"&lt;&gt;")))</f>
        <v/>
      </c>
      <c r="F47" s="23" t="str">
        <f>IF($A47="","",-(SUMIFS('Операции'!$B:$B,'Операции'!$A:$A,"&gt;="&amp;DATE($B$4,2,1),'Операции'!$A:$A,"&lt;"&amp;DATE($B$4,3,1),'Операции'!$B:$B,"&lt;0",'Операции'!$C:$C,$A47)-SUMIFS('Операции'!$B:$B,'Операции'!$A:$A,"&gt;="&amp;DATE($B$4,2,1),'Операции'!$A:$A,"&lt;"&amp;DATE($B$4,3,1),'Операции'!$B:$B,"&lt;0",'Операции'!$C:$C,$A47,'Операции'!$F:$F,"&lt;&gt;")))</f>
        <v/>
      </c>
      <c r="G47" s="23" t="str">
        <f>IF($A47="","",-(SUMIFS('Операции'!$B:$B,'Операции'!$A:$A,"&gt;="&amp;DATE($B$4,3,1),'Операции'!$A:$A,"&lt;"&amp;DATE($B$4,4,1),'Операции'!$B:$B,"&lt;0",'Операции'!$C:$C,$A47)-SUMIFS('Операции'!$B:$B,'Операции'!$A:$A,"&gt;="&amp;DATE($B$4,3,1),'Операции'!$A:$A,"&lt;"&amp;DATE($B$4,4,1),'Операции'!$B:$B,"&lt;0",'Операции'!$C:$C,$A47,'Операции'!$F:$F,"&lt;&gt;")))</f>
        <v/>
      </c>
      <c r="H47" s="23" t="str">
        <f>IF($A47="","",-(SUMIFS('Операции'!$B:$B,'Операции'!$A:$A,"&gt;="&amp;DATE($B$4,4,1),'Операции'!$A:$A,"&lt;"&amp;DATE($B$4,5,1),'Операции'!$B:$B,"&lt;0",'Операции'!$C:$C,$A47)-SUMIFS('Операции'!$B:$B,'Операции'!$A:$A,"&gt;="&amp;DATE($B$4,4,1),'Операции'!$A:$A,"&lt;"&amp;DATE($B$4,5,1),'Операции'!$B:$B,"&lt;0",'Операции'!$C:$C,$A47,'Операции'!$F:$F,"&lt;&gt;")))</f>
        <v/>
      </c>
      <c r="I47" s="23" t="str">
        <f>IF($A47="","",-(SUMIFS('Операции'!$B:$B,'Операции'!$A:$A,"&gt;="&amp;DATE($B$4,5,1),'Операции'!$A:$A,"&lt;"&amp;DATE($B$4,6,1),'Операции'!$B:$B,"&lt;0",'Операции'!$C:$C,$A47)-SUMIFS('Операции'!$B:$B,'Операции'!$A:$A,"&gt;="&amp;DATE($B$4,5,1),'Операции'!$A:$A,"&lt;"&amp;DATE($B$4,6,1),'Операции'!$B:$B,"&lt;0",'Операции'!$C:$C,$A47,'Операции'!$F:$F,"&lt;&gt;")))</f>
        <v/>
      </c>
      <c r="J47" s="23" t="str">
        <f>IF($A47="","",-(SUMIFS('Операции'!$B:$B,'Операции'!$A:$A,"&gt;="&amp;DATE($B$4,6,1),'Операции'!$A:$A,"&lt;"&amp;DATE($B$4,7,1),'Операции'!$B:$B,"&lt;0",'Операции'!$C:$C,$A47)-SUMIFS('Операции'!$B:$B,'Операции'!$A:$A,"&gt;="&amp;DATE($B$4,6,1),'Операции'!$A:$A,"&lt;"&amp;DATE($B$4,7,1),'Операции'!$B:$B,"&lt;0",'Операции'!$C:$C,$A47,'Операции'!$F:$F,"&lt;&gt;")))</f>
        <v/>
      </c>
      <c r="K47" s="23" t="str">
        <f>IF($A47="","",-(SUMIFS('Операции'!$B:$B,'Операции'!$A:$A,"&gt;="&amp;DATE($B$4,7,1),'Операции'!$A:$A,"&lt;"&amp;DATE($B$4,8,1),'Операции'!$B:$B,"&lt;0",'Операции'!$C:$C,$A47)-SUMIFS('Операции'!$B:$B,'Операции'!$A:$A,"&gt;="&amp;DATE($B$4,7,1),'Операции'!$A:$A,"&lt;"&amp;DATE($B$4,8,1),'Операции'!$B:$B,"&lt;0",'Операции'!$C:$C,$A47,'Операции'!$F:$F,"&lt;&gt;")))</f>
        <v/>
      </c>
      <c r="L47" s="23" t="str">
        <f>IF($A47="","",-(SUMIFS('Операции'!$B:$B,'Операции'!$A:$A,"&gt;="&amp;DATE($B$4,8,1),'Операции'!$A:$A,"&lt;"&amp;DATE($B$4,9,1),'Операции'!$B:$B,"&lt;0",'Операции'!$C:$C,$A47)-SUMIFS('Операции'!$B:$B,'Операции'!$A:$A,"&gt;="&amp;DATE($B$4,8,1),'Операции'!$A:$A,"&lt;"&amp;DATE($B$4,9,1),'Операции'!$B:$B,"&lt;0",'Операции'!$C:$C,$A47,'Операции'!$F:$F,"&lt;&gt;")))</f>
        <v/>
      </c>
      <c r="M47" s="23" t="str">
        <f>IF($A47="","",-(SUMIFS('Операции'!$B:$B,'Операции'!$A:$A,"&gt;="&amp;DATE($B$4,9,1),'Операции'!$A:$A,"&lt;"&amp;DATE($B$4,10,1),'Операции'!$B:$B,"&lt;0",'Операции'!$C:$C,$A47)-SUMIFS('Операции'!$B:$B,'Операции'!$A:$A,"&gt;="&amp;DATE($B$4,9,1),'Операции'!$A:$A,"&lt;"&amp;DATE($B$4,10,1),'Операции'!$B:$B,"&lt;0",'Операции'!$C:$C,$A47,'Операции'!$F:$F,"&lt;&gt;")))</f>
        <v/>
      </c>
      <c r="N47" s="23" t="str">
        <f>IF($A47="","",-(SUMIFS('Операции'!$B:$B,'Операции'!$A:$A,"&gt;="&amp;DATE($B$4,10,1),'Операции'!$A:$A,"&lt;"&amp;DATE($B$4,11,1),'Операции'!$B:$B,"&lt;0",'Операции'!$C:$C,$A47)-SUMIFS('Операции'!$B:$B,'Операции'!$A:$A,"&gt;="&amp;DATE($B$4,10,1),'Операции'!$A:$A,"&lt;"&amp;DATE($B$4,11,1),'Операции'!$B:$B,"&lt;0",'Операции'!$C:$C,$A47,'Операции'!$F:$F,"&lt;&gt;")))</f>
        <v/>
      </c>
      <c r="O47" s="23" t="str">
        <f>IF($A47="","",-(SUMIFS('Операции'!$B:$B,'Операции'!$A:$A,"&gt;="&amp;DATE($B$4,11,1),'Операции'!$A:$A,"&lt;"&amp;DATE($B$4,12,1),'Операции'!$B:$B,"&lt;0",'Операции'!$C:$C,$A47)-SUMIFS('Операции'!$B:$B,'Операции'!$A:$A,"&gt;="&amp;DATE($B$4,11,1),'Операции'!$A:$A,"&lt;"&amp;DATE($B$4,12,1),'Операции'!$B:$B,"&lt;0",'Операции'!$C:$C,$A47,'Операции'!$F:$F,"&lt;&gt;")))</f>
        <v/>
      </c>
      <c r="P47" s="23" t="str">
        <f>IF($A47="","",-(SUMIFS('Операции'!$B:$B,'Операции'!$A:$A,"&gt;="&amp;DATE($B$4,12,1),'Операции'!$A:$A,"&lt;"&amp;DATE($B$4,13,1),'Операции'!$B:$B,"&lt;0",'Операции'!$C:$C,$A47)-SUMIFS('Операции'!$B:$B,'Операции'!$A:$A,"&gt;="&amp;DATE($B$4,12,1),'Операции'!$A:$A,"&lt;"&amp;DATE($B$4,13,1),'Операции'!$B:$B,"&lt;0",'Операции'!$C:$C,$A47,'Операции'!$F:$F,"&lt;&gt;")))</f>
        <v/>
      </c>
    </row>
    <row r="48" spans="1:16" x14ac:dyDescent="0.25">
      <c r="A48" t="str">
        <f>IF('Категории'!$A23="","",'Категории'!$A23)</f>
        <v/>
      </c>
      <c r="B48" s="20" t="str">
        <f>IF($A48="","",SUM(E48:P48))</f>
        <v/>
      </c>
      <c r="C48" s="21" t="str">
        <f>IF(OR($A48="",$B$25=0),"",B48/$B$25)</f>
        <v/>
      </c>
      <c r="D48" s="22" t="str">
        <f>IF(OR(C48="",MAX($C$27:$C$56)=0),"",REPT("█",ROUND(C48/MAX($C$27:$C$56)*14,0)))</f>
        <v/>
      </c>
      <c r="E48" s="23" t="str">
        <f>IF($A48="","",-(SUMIFS('Операции'!$B:$B,'Операции'!$A:$A,"&gt;="&amp;DATE($B$4,1,1),'Операции'!$A:$A,"&lt;"&amp;DATE($B$4,2,1),'Операции'!$B:$B,"&lt;0",'Операции'!$C:$C,$A48)-SUMIFS('Операции'!$B:$B,'Операции'!$A:$A,"&gt;="&amp;DATE($B$4,1,1),'Операции'!$A:$A,"&lt;"&amp;DATE($B$4,2,1),'Операции'!$B:$B,"&lt;0",'Операции'!$C:$C,$A48,'Операции'!$F:$F,"&lt;&gt;")))</f>
        <v/>
      </c>
      <c r="F48" s="23" t="str">
        <f>IF($A48="","",-(SUMIFS('Операции'!$B:$B,'Операции'!$A:$A,"&gt;="&amp;DATE($B$4,2,1),'Операции'!$A:$A,"&lt;"&amp;DATE($B$4,3,1),'Операции'!$B:$B,"&lt;0",'Операции'!$C:$C,$A48)-SUMIFS('Операции'!$B:$B,'Операции'!$A:$A,"&gt;="&amp;DATE($B$4,2,1),'Операции'!$A:$A,"&lt;"&amp;DATE($B$4,3,1),'Операции'!$B:$B,"&lt;0",'Операции'!$C:$C,$A48,'Операции'!$F:$F,"&lt;&gt;")))</f>
        <v/>
      </c>
      <c r="G48" s="23" t="str">
        <f>IF($A48="","",-(SUMIFS('Операции'!$B:$B,'Операции'!$A:$A,"&gt;="&amp;DATE($B$4,3,1),'Операции'!$A:$A,"&lt;"&amp;DATE($B$4,4,1),'Операции'!$B:$B,"&lt;0",'Операции'!$C:$C,$A48)-SUMIFS('Операции'!$B:$B,'Операции'!$A:$A,"&gt;="&amp;DATE($B$4,3,1),'Операции'!$A:$A,"&lt;"&amp;DATE($B$4,4,1),'Операции'!$B:$B,"&lt;0",'Операции'!$C:$C,$A48,'Операции'!$F:$F,"&lt;&gt;")))</f>
        <v/>
      </c>
      <c r="H48" s="23" t="str">
        <f>IF($A48="","",-(SUMIFS('Операции'!$B:$B,'Операции'!$A:$A,"&gt;="&amp;DATE($B$4,4,1),'Операции'!$A:$A,"&lt;"&amp;DATE($B$4,5,1),'Операции'!$B:$B,"&lt;0",'Операции'!$C:$C,$A48)-SUMIFS('Операции'!$B:$B,'Операции'!$A:$A,"&gt;="&amp;DATE($B$4,4,1),'Операции'!$A:$A,"&lt;"&amp;DATE($B$4,5,1),'Операции'!$B:$B,"&lt;0",'Операции'!$C:$C,$A48,'Операции'!$F:$F,"&lt;&gt;")))</f>
        <v/>
      </c>
      <c r="I48" s="23" t="str">
        <f>IF($A48="","",-(SUMIFS('Операции'!$B:$B,'Операции'!$A:$A,"&gt;="&amp;DATE($B$4,5,1),'Операции'!$A:$A,"&lt;"&amp;DATE($B$4,6,1),'Операции'!$B:$B,"&lt;0",'Операции'!$C:$C,$A48)-SUMIFS('Операции'!$B:$B,'Операции'!$A:$A,"&gt;="&amp;DATE($B$4,5,1),'Операции'!$A:$A,"&lt;"&amp;DATE($B$4,6,1),'Операции'!$B:$B,"&lt;0",'Операции'!$C:$C,$A48,'Операции'!$F:$F,"&lt;&gt;")))</f>
        <v/>
      </c>
      <c r="J48" s="23" t="str">
        <f>IF($A48="","",-(SUMIFS('Операции'!$B:$B,'Операции'!$A:$A,"&gt;="&amp;DATE($B$4,6,1),'Операции'!$A:$A,"&lt;"&amp;DATE($B$4,7,1),'Операции'!$B:$B,"&lt;0",'Операции'!$C:$C,$A48)-SUMIFS('Операции'!$B:$B,'Операции'!$A:$A,"&gt;="&amp;DATE($B$4,6,1),'Операции'!$A:$A,"&lt;"&amp;DATE($B$4,7,1),'Операции'!$B:$B,"&lt;0",'Операции'!$C:$C,$A48,'Операции'!$F:$F,"&lt;&gt;")))</f>
        <v/>
      </c>
      <c r="K48" s="23" t="str">
        <f>IF($A48="","",-(SUMIFS('Операции'!$B:$B,'Операции'!$A:$A,"&gt;="&amp;DATE($B$4,7,1),'Операции'!$A:$A,"&lt;"&amp;DATE($B$4,8,1),'Операции'!$B:$B,"&lt;0",'Операции'!$C:$C,$A48)-SUMIFS('Операции'!$B:$B,'Операции'!$A:$A,"&gt;="&amp;DATE($B$4,7,1),'Операции'!$A:$A,"&lt;"&amp;DATE($B$4,8,1),'Операции'!$B:$B,"&lt;0",'Операции'!$C:$C,$A48,'Операции'!$F:$F,"&lt;&gt;")))</f>
        <v/>
      </c>
      <c r="L48" s="23" t="str">
        <f>IF($A48="","",-(SUMIFS('Операции'!$B:$B,'Операции'!$A:$A,"&gt;="&amp;DATE($B$4,8,1),'Операции'!$A:$A,"&lt;"&amp;DATE($B$4,9,1),'Операции'!$B:$B,"&lt;0",'Операции'!$C:$C,$A48)-SUMIFS('Операции'!$B:$B,'Операции'!$A:$A,"&gt;="&amp;DATE($B$4,8,1),'Операции'!$A:$A,"&lt;"&amp;DATE($B$4,9,1),'Операции'!$B:$B,"&lt;0",'Операции'!$C:$C,$A48,'Операции'!$F:$F,"&lt;&gt;")))</f>
        <v/>
      </c>
      <c r="M48" s="23" t="str">
        <f>IF($A48="","",-(SUMIFS('Операции'!$B:$B,'Операции'!$A:$A,"&gt;="&amp;DATE($B$4,9,1),'Операции'!$A:$A,"&lt;"&amp;DATE($B$4,10,1),'Операции'!$B:$B,"&lt;0",'Операции'!$C:$C,$A48)-SUMIFS('Операции'!$B:$B,'Операции'!$A:$A,"&gt;="&amp;DATE($B$4,9,1),'Операции'!$A:$A,"&lt;"&amp;DATE($B$4,10,1),'Операции'!$B:$B,"&lt;0",'Операции'!$C:$C,$A48,'Операции'!$F:$F,"&lt;&gt;")))</f>
        <v/>
      </c>
      <c r="N48" s="23" t="str">
        <f>IF($A48="","",-(SUMIFS('Операции'!$B:$B,'Операции'!$A:$A,"&gt;="&amp;DATE($B$4,10,1),'Операции'!$A:$A,"&lt;"&amp;DATE($B$4,11,1),'Операции'!$B:$B,"&lt;0",'Операции'!$C:$C,$A48)-SUMIFS('Операции'!$B:$B,'Операции'!$A:$A,"&gt;="&amp;DATE($B$4,10,1),'Операции'!$A:$A,"&lt;"&amp;DATE($B$4,11,1),'Операции'!$B:$B,"&lt;0",'Операции'!$C:$C,$A48,'Операции'!$F:$F,"&lt;&gt;")))</f>
        <v/>
      </c>
      <c r="O48" s="23" t="str">
        <f>IF($A48="","",-(SUMIFS('Операции'!$B:$B,'Операции'!$A:$A,"&gt;="&amp;DATE($B$4,11,1),'Операции'!$A:$A,"&lt;"&amp;DATE($B$4,12,1),'Операции'!$B:$B,"&lt;0",'Операции'!$C:$C,$A48)-SUMIFS('Операции'!$B:$B,'Операции'!$A:$A,"&gt;="&amp;DATE($B$4,11,1),'Операции'!$A:$A,"&lt;"&amp;DATE($B$4,12,1),'Операции'!$B:$B,"&lt;0",'Операции'!$C:$C,$A48,'Операции'!$F:$F,"&lt;&gt;")))</f>
        <v/>
      </c>
      <c r="P48" s="23" t="str">
        <f>IF($A48="","",-(SUMIFS('Операции'!$B:$B,'Операции'!$A:$A,"&gt;="&amp;DATE($B$4,12,1),'Операции'!$A:$A,"&lt;"&amp;DATE($B$4,13,1),'Операции'!$B:$B,"&lt;0",'Операции'!$C:$C,$A48)-SUMIFS('Операции'!$B:$B,'Операции'!$A:$A,"&gt;="&amp;DATE($B$4,12,1),'Операции'!$A:$A,"&lt;"&amp;DATE($B$4,13,1),'Операции'!$B:$B,"&lt;0",'Операции'!$C:$C,$A48,'Операции'!$F:$F,"&lt;&gt;")))</f>
        <v/>
      </c>
    </row>
    <row r="49" spans="1:16" x14ac:dyDescent="0.25">
      <c r="A49" t="str">
        <f>IF('Категории'!$A24="","",'Категории'!$A24)</f>
        <v/>
      </c>
      <c r="B49" s="20" t="str">
        <f>IF($A49="","",SUM(E49:P49))</f>
        <v/>
      </c>
      <c r="C49" s="21" t="str">
        <f>IF(OR($A49="",$B$25=0),"",B49/$B$25)</f>
        <v/>
      </c>
      <c r="D49" s="22" t="str">
        <f>IF(OR(C49="",MAX($C$27:$C$56)=0),"",REPT("█",ROUND(C49/MAX($C$27:$C$56)*14,0)))</f>
        <v/>
      </c>
      <c r="E49" s="23" t="str">
        <f>IF($A49="","",-(SUMIFS('Операции'!$B:$B,'Операции'!$A:$A,"&gt;="&amp;DATE($B$4,1,1),'Операции'!$A:$A,"&lt;"&amp;DATE($B$4,2,1),'Операции'!$B:$B,"&lt;0",'Операции'!$C:$C,$A49)-SUMIFS('Операции'!$B:$B,'Операции'!$A:$A,"&gt;="&amp;DATE($B$4,1,1),'Операции'!$A:$A,"&lt;"&amp;DATE($B$4,2,1),'Операции'!$B:$B,"&lt;0",'Операции'!$C:$C,$A49,'Операции'!$F:$F,"&lt;&gt;")))</f>
        <v/>
      </c>
      <c r="F49" s="23" t="str">
        <f>IF($A49="","",-(SUMIFS('Операции'!$B:$B,'Операции'!$A:$A,"&gt;="&amp;DATE($B$4,2,1),'Операции'!$A:$A,"&lt;"&amp;DATE($B$4,3,1),'Операции'!$B:$B,"&lt;0",'Операции'!$C:$C,$A49)-SUMIFS('Операции'!$B:$B,'Операции'!$A:$A,"&gt;="&amp;DATE($B$4,2,1),'Операции'!$A:$A,"&lt;"&amp;DATE($B$4,3,1),'Операции'!$B:$B,"&lt;0",'Операции'!$C:$C,$A49,'Операции'!$F:$F,"&lt;&gt;")))</f>
        <v/>
      </c>
      <c r="G49" s="23" t="str">
        <f>IF($A49="","",-(SUMIFS('Операции'!$B:$B,'Операции'!$A:$A,"&gt;="&amp;DATE($B$4,3,1),'Операции'!$A:$A,"&lt;"&amp;DATE($B$4,4,1),'Операции'!$B:$B,"&lt;0",'Операции'!$C:$C,$A49)-SUMIFS('Операции'!$B:$B,'Операции'!$A:$A,"&gt;="&amp;DATE($B$4,3,1),'Операции'!$A:$A,"&lt;"&amp;DATE($B$4,4,1),'Операции'!$B:$B,"&lt;0",'Операции'!$C:$C,$A49,'Операции'!$F:$F,"&lt;&gt;")))</f>
        <v/>
      </c>
      <c r="H49" s="23" t="str">
        <f>IF($A49="","",-(SUMIFS('Операции'!$B:$B,'Операции'!$A:$A,"&gt;="&amp;DATE($B$4,4,1),'Операции'!$A:$A,"&lt;"&amp;DATE($B$4,5,1),'Операции'!$B:$B,"&lt;0",'Операции'!$C:$C,$A49)-SUMIFS('Операции'!$B:$B,'Операции'!$A:$A,"&gt;="&amp;DATE($B$4,4,1),'Операции'!$A:$A,"&lt;"&amp;DATE($B$4,5,1),'Операции'!$B:$B,"&lt;0",'Операции'!$C:$C,$A49,'Операции'!$F:$F,"&lt;&gt;")))</f>
        <v/>
      </c>
      <c r="I49" s="23" t="str">
        <f>IF($A49="","",-(SUMIFS('Операции'!$B:$B,'Операции'!$A:$A,"&gt;="&amp;DATE($B$4,5,1),'Операции'!$A:$A,"&lt;"&amp;DATE($B$4,6,1),'Операции'!$B:$B,"&lt;0",'Операции'!$C:$C,$A49)-SUMIFS('Операции'!$B:$B,'Операции'!$A:$A,"&gt;="&amp;DATE($B$4,5,1),'Операции'!$A:$A,"&lt;"&amp;DATE($B$4,6,1),'Операции'!$B:$B,"&lt;0",'Операции'!$C:$C,$A49,'Операции'!$F:$F,"&lt;&gt;")))</f>
        <v/>
      </c>
      <c r="J49" s="23" t="str">
        <f>IF($A49="","",-(SUMIFS('Операции'!$B:$B,'Операции'!$A:$A,"&gt;="&amp;DATE($B$4,6,1),'Операции'!$A:$A,"&lt;"&amp;DATE($B$4,7,1),'Операции'!$B:$B,"&lt;0",'Операции'!$C:$C,$A49)-SUMIFS('Операции'!$B:$B,'Операции'!$A:$A,"&gt;="&amp;DATE($B$4,6,1),'Операции'!$A:$A,"&lt;"&amp;DATE($B$4,7,1),'Операции'!$B:$B,"&lt;0",'Операции'!$C:$C,$A49,'Операции'!$F:$F,"&lt;&gt;")))</f>
        <v/>
      </c>
      <c r="K49" s="23" t="str">
        <f>IF($A49="","",-(SUMIFS('Операции'!$B:$B,'Операции'!$A:$A,"&gt;="&amp;DATE($B$4,7,1),'Операции'!$A:$A,"&lt;"&amp;DATE($B$4,8,1),'Операции'!$B:$B,"&lt;0",'Операции'!$C:$C,$A49)-SUMIFS('Операции'!$B:$B,'Операции'!$A:$A,"&gt;="&amp;DATE($B$4,7,1),'Операции'!$A:$A,"&lt;"&amp;DATE($B$4,8,1),'Операции'!$B:$B,"&lt;0",'Операции'!$C:$C,$A49,'Операции'!$F:$F,"&lt;&gt;")))</f>
        <v/>
      </c>
      <c r="L49" s="23" t="str">
        <f>IF($A49="","",-(SUMIFS('Операции'!$B:$B,'Операции'!$A:$A,"&gt;="&amp;DATE($B$4,8,1),'Операции'!$A:$A,"&lt;"&amp;DATE($B$4,9,1),'Операции'!$B:$B,"&lt;0",'Операции'!$C:$C,$A49)-SUMIFS('Операции'!$B:$B,'Операции'!$A:$A,"&gt;="&amp;DATE($B$4,8,1),'Операции'!$A:$A,"&lt;"&amp;DATE($B$4,9,1),'Операции'!$B:$B,"&lt;0",'Операции'!$C:$C,$A49,'Операции'!$F:$F,"&lt;&gt;")))</f>
        <v/>
      </c>
      <c r="M49" s="23" t="str">
        <f>IF($A49="","",-(SUMIFS('Операции'!$B:$B,'Операции'!$A:$A,"&gt;="&amp;DATE($B$4,9,1),'Операции'!$A:$A,"&lt;"&amp;DATE($B$4,10,1),'Операции'!$B:$B,"&lt;0",'Операции'!$C:$C,$A49)-SUMIFS('Операции'!$B:$B,'Операции'!$A:$A,"&gt;="&amp;DATE($B$4,9,1),'Операции'!$A:$A,"&lt;"&amp;DATE($B$4,10,1),'Операции'!$B:$B,"&lt;0",'Операции'!$C:$C,$A49,'Операции'!$F:$F,"&lt;&gt;")))</f>
        <v/>
      </c>
      <c r="N49" s="23" t="str">
        <f>IF($A49="","",-(SUMIFS('Операции'!$B:$B,'Операции'!$A:$A,"&gt;="&amp;DATE($B$4,10,1),'Операции'!$A:$A,"&lt;"&amp;DATE($B$4,11,1),'Операции'!$B:$B,"&lt;0",'Операции'!$C:$C,$A49)-SUMIFS('Операции'!$B:$B,'Операции'!$A:$A,"&gt;="&amp;DATE($B$4,10,1),'Операции'!$A:$A,"&lt;"&amp;DATE($B$4,11,1),'Операции'!$B:$B,"&lt;0",'Операции'!$C:$C,$A49,'Операции'!$F:$F,"&lt;&gt;")))</f>
        <v/>
      </c>
      <c r="O49" s="23" t="str">
        <f>IF($A49="","",-(SUMIFS('Операции'!$B:$B,'Операции'!$A:$A,"&gt;="&amp;DATE($B$4,11,1),'Операции'!$A:$A,"&lt;"&amp;DATE($B$4,12,1),'Операции'!$B:$B,"&lt;0",'Операции'!$C:$C,$A49)-SUMIFS('Операции'!$B:$B,'Операции'!$A:$A,"&gt;="&amp;DATE($B$4,11,1),'Операции'!$A:$A,"&lt;"&amp;DATE($B$4,12,1),'Операции'!$B:$B,"&lt;0",'Операции'!$C:$C,$A49,'Операции'!$F:$F,"&lt;&gt;")))</f>
        <v/>
      </c>
      <c r="P49" s="23" t="str">
        <f>IF($A49="","",-(SUMIFS('Операции'!$B:$B,'Операции'!$A:$A,"&gt;="&amp;DATE($B$4,12,1),'Операции'!$A:$A,"&lt;"&amp;DATE($B$4,13,1),'Операции'!$B:$B,"&lt;0",'Операции'!$C:$C,$A49)-SUMIFS('Операции'!$B:$B,'Операции'!$A:$A,"&gt;="&amp;DATE($B$4,12,1),'Операции'!$A:$A,"&lt;"&amp;DATE($B$4,13,1),'Операции'!$B:$B,"&lt;0",'Операции'!$C:$C,$A49,'Операции'!$F:$F,"&lt;&gt;")))</f>
        <v/>
      </c>
    </row>
    <row r="50" spans="1:16" x14ac:dyDescent="0.25">
      <c r="A50" t="str">
        <f>IF('Категории'!$A25="","",'Категории'!$A25)</f>
        <v/>
      </c>
      <c r="B50" s="20" t="str">
        <f>IF($A50="","",SUM(E50:P50))</f>
        <v/>
      </c>
      <c r="C50" s="21" t="str">
        <f>IF(OR($A50="",$B$25=0),"",B50/$B$25)</f>
        <v/>
      </c>
      <c r="D50" s="22" t="str">
        <f>IF(OR(C50="",MAX($C$27:$C$56)=0),"",REPT("█",ROUND(C50/MAX($C$27:$C$56)*14,0)))</f>
        <v/>
      </c>
      <c r="E50" s="23" t="str">
        <f>IF($A50="","",-(SUMIFS('Операции'!$B:$B,'Операции'!$A:$A,"&gt;="&amp;DATE($B$4,1,1),'Операции'!$A:$A,"&lt;"&amp;DATE($B$4,2,1),'Операции'!$B:$B,"&lt;0",'Операции'!$C:$C,$A50)-SUMIFS('Операции'!$B:$B,'Операции'!$A:$A,"&gt;="&amp;DATE($B$4,1,1),'Операции'!$A:$A,"&lt;"&amp;DATE($B$4,2,1),'Операции'!$B:$B,"&lt;0",'Операции'!$C:$C,$A50,'Операции'!$F:$F,"&lt;&gt;")))</f>
        <v/>
      </c>
      <c r="F50" s="23" t="str">
        <f>IF($A50="","",-(SUMIFS('Операции'!$B:$B,'Операции'!$A:$A,"&gt;="&amp;DATE($B$4,2,1),'Операции'!$A:$A,"&lt;"&amp;DATE($B$4,3,1),'Операции'!$B:$B,"&lt;0",'Операции'!$C:$C,$A50)-SUMIFS('Операции'!$B:$B,'Операции'!$A:$A,"&gt;="&amp;DATE($B$4,2,1),'Операции'!$A:$A,"&lt;"&amp;DATE($B$4,3,1),'Операции'!$B:$B,"&lt;0",'Операции'!$C:$C,$A50,'Операции'!$F:$F,"&lt;&gt;")))</f>
        <v/>
      </c>
      <c r="G50" s="23" t="str">
        <f>IF($A50="","",-(SUMIFS('Операции'!$B:$B,'Операции'!$A:$A,"&gt;="&amp;DATE($B$4,3,1),'Операции'!$A:$A,"&lt;"&amp;DATE($B$4,4,1),'Операции'!$B:$B,"&lt;0",'Операции'!$C:$C,$A50)-SUMIFS('Операции'!$B:$B,'Операции'!$A:$A,"&gt;="&amp;DATE($B$4,3,1),'Операции'!$A:$A,"&lt;"&amp;DATE($B$4,4,1),'Операции'!$B:$B,"&lt;0",'Операции'!$C:$C,$A50,'Операции'!$F:$F,"&lt;&gt;")))</f>
        <v/>
      </c>
      <c r="H50" s="23" t="str">
        <f>IF($A50="","",-(SUMIFS('Операции'!$B:$B,'Операции'!$A:$A,"&gt;="&amp;DATE($B$4,4,1),'Операции'!$A:$A,"&lt;"&amp;DATE($B$4,5,1),'Операции'!$B:$B,"&lt;0",'Операции'!$C:$C,$A50)-SUMIFS('Операции'!$B:$B,'Операции'!$A:$A,"&gt;="&amp;DATE($B$4,4,1),'Операции'!$A:$A,"&lt;"&amp;DATE($B$4,5,1),'Операции'!$B:$B,"&lt;0",'Операции'!$C:$C,$A50,'Операции'!$F:$F,"&lt;&gt;")))</f>
        <v/>
      </c>
      <c r="I50" s="23" t="str">
        <f>IF($A50="","",-(SUMIFS('Операции'!$B:$B,'Операции'!$A:$A,"&gt;="&amp;DATE($B$4,5,1),'Операции'!$A:$A,"&lt;"&amp;DATE($B$4,6,1),'Операции'!$B:$B,"&lt;0",'Операции'!$C:$C,$A50)-SUMIFS('Операции'!$B:$B,'Операции'!$A:$A,"&gt;="&amp;DATE($B$4,5,1),'Операции'!$A:$A,"&lt;"&amp;DATE($B$4,6,1),'Операции'!$B:$B,"&lt;0",'Операции'!$C:$C,$A50,'Операции'!$F:$F,"&lt;&gt;")))</f>
        <v/>
      </c>
      <c r="J50" s="23" t="str">
        <f>IF($A50="","",-(SUMIFS('Операции'!$B:$B,'Операции'!$A:$A,"&gt;="&amp;DATE($B$4,6,1),'Операции'!$A:$A,"&lt;"&amp;DATE($B$4,7,1),'Операции'!$B:$B,"&lt;0",'Операции'!$C:$C,$A50)-SUMIFS('Операции'!$B:$B,'Операции'!$A:$A,"&gt;="&amp;DATE($B$4,6,1),'Операции'!$A:$A,"&lt;"&amp;DATE($B$4,7,1),'Операции'!$B:$B,"&lt;0",'Операции'!$C:$C,$A50,'Операции'!$F:$F,"&lt;&gt;")))</f>
        <v/>
      </c>
      <c r="K50" s="23" t="str">
        <f>IF($A50="","",-(SUMIFS('Операции'!$B:$B,'Операции'!$A:$A,"&gt;="&amp;DATE($B$4,7,1),'Операции'!$A:$A,"&lt;"&amp;DATE($B$4,8,1),'Операции'!$B:$B,"&lt;0",'Операции'!$C:$C,$A50)-SUMIFS('Операции'!$B:$B,'Операции'!$A:$A,"&gt;="&amp;DATE($B$4,7,1),'Операции'!$A:$A,"&lt;"&amp;DATE($B$4,8,1),'Операции'!$B:$B,"&lt;0",'Операции'!$C:$C,$A50,'Операции'!$F:$F,"&lt;&gt;")))</f>
        <v/>
      </c>
      <c r="L50" s="23" t="str">
        <f>IF($A50="","",-(SUMIFS('Операции'!$B:$B,'Операции'!$A:$A,"&gt;="&amp;DATE($B$4,8,1),'Операции'!$A:$A,"&lt;"&amp;DATE($B$4,9,1),'Операции'!$B:$B,"&lt;0",'Операции'!$C:$C,$A50)-SUMIFS('Операции'!$B:$B,'Операции'!$A:$A,"&gt;="&amp;DATE($B$4,8,1),'Операции'!$A:$A,"&lt;"&amp;DATE($B$4,9,1),'Операции'!$B:$B,"&lt;0",'Операции'!$C:$C,$A50,'Операции'!$F:$F,"&lt;&gt;")))</f>
        <v/>
      </c>
      <c r="M50" s="23" t="str">
        <f>IF($A50="","",-(SUMIFS('Операции'!$B:$B,'Операции'!$A:$A,"&gt;="&amp;DATE($B$4,9,1),'Операции'!$A:$A,"&lt;"&amp;DATE($B$4,10,1),'Операции'!$B:$B,"&lt;0",'Операции'!$C:$C,$A50)-SUMIFS('Операции'!$B:$B,'Операции'!$A:$A,"&gt;="&amp;DATE($B$4,9,1),'Операции'!$A:$A,"&lt;"&amp;DATE($B$4,10,1),'Операции'!$B:$B,"&lt;0",'Операции'!$C:$C,$A50,'Операции'!$F:$F,"&lt;&gt;")))</f>
        <v/>
      </c>
      <c r="N50" s="23" t="str">
        <f>IF($A50="","",-(SUMIFS('Операции'!$B:$B,'Операции'!$A:$A,"&gt;="&amp;DATE($B$4,10,1),'Операции'!$A:$A,"&lt;"&amp;DATE($B$4,11,1),'Операции'!$B:$B,"&lt;0",'Операции'!$C:$C,$A50)-SUMIFS('Операции'!$B:$B,'Операции'!$A:$A,"&gt;="&amp;DATE($B$4,10,1),'Операции'!$A:$A,"&lt;"&amp;DATE($B$4,11,1),'Операции'!$B:$B,"&lt;0",'Операции'!$C:$C,$A50,'Операции'!$F:$F,"&lt;&gt;")))</f>
        <v/>
      </c>
      <c r="O50" s="23" t="str">
        <f>IF($A50="","",-(SUMIFS('Операции'!$B:$B,'Операции'!$A:$A,"&gt;="&amp;DATE($B$4,11,1),'Операции'!$A:$A,"&lt;"&amp;DATE($B$4,12,1),'Операции'!$B:$B,"&lt;0",'Операции'!$C:$C,$A50)-SUMIFS('Операции'!$B:$B,'Операции'!$A:$A,"&gt;="&amp;DATE($B$4,11,1),'Операции'!$A:$A,"&lt;"&amp;DATE($B$4,12,1),'Операции'!$B:$B,"&lt;0",'Операции'!$C:$C,$A50,'Операции'!$F:$F,"&lt;&gt;")))</f>
        <v/>
      </c>
      <c r="P50" s="23" t="str">
        <f>IF($A50="","",-(SUMIFS('Операции'!$B:$B,'Операции'!$A:$A,"&gt;="&amp;DATE($B$4,12,1),'Операции'!$A:$A,"&lt;"&amp;DATE($B$4,13,1),'Операции'!$B:$B,"&lt;0",'Операции'!$C:$C,$A50)-SUMIFS('Операции'!$B:$B,'Операции'!$A:$A,"&gt;="&amp;DATE($B$4,12,1),'Операции'!$A:$A,"&lt;"&amp;DATE($B$4,13,1),'Операции'!$B:$B,"&lt;0",'Операции'!$C:$C,$A50,'Операции'!$F:$F,"&lt;&gt;")))</f>
        <v/>
      </c>
    </row>
    <row r="51" spans="1:16" x14ac:dyDescent="0.25">
      <c r="A51" t="str">
        <f>IF('Категории'!$A26="","",'Категории'!$A26)</f>
        <v/>
      </c>
      <c r="B51" s="20" t="str">
        <f>IF($A51="","",SUM(E51:P51))</f>
        <v/>
      </c>
      <c r="C51" s="21" t="str">
        <f>IF(OR($A51="",$B$25=0),"",B51/$B$25)</f>
        <v/>
      </c>
      <c r="D51" s="22" t="str">
        <f>IF(OR(C51="",MAX($C$27:$C$56)=0),"",REPT("█",ROUND(C51/MAX($C$27:$C$56)*14,0)))</f>
        <v/>
      </c>
      <c r="E51" s="23" t="str">
        <f>IF($A51="","",-(SUMIFS('Операции'!$B:$B,'Операции'!$A:$A,"&gt;="&amp;DATE($B$4,1,1),'Операции'!$A:$A,"&lt;"&amp;DATE($B$4,2,1),'Операции'!$B:$B,"&lt;0",'Операции'!$C:$C,$A51)-SUMIFS('Операции'!$B:$B,'Операции'!$A:$A,"&gt;="&amp;DATE($B$4,1,1),'Операции'!$A:$A,"&lt;"&amp;DATE($B$4,2,1),'Операции'!$B:$B,"&lt;0",'Операции'!$C:$C,$A51,'Операции'!$F:$F,"&lt;&gt;")))</f>
        <v/>
      </c>
      <c r="F51" s="23" t="str">
        <f>IF($A51="","",-(SUMIFS('Операции'!$B:$B,'Операции'!$A:$A,"&gt;="&amp;DATE($B$4,2,1),'Операции'!$A:$A,"&lt;"&amp;DATE($B$4,3,1),'Операции'!$B:$B,"&lt;0",'Операции'!$C:$C,$A51)-SUMIFS('Операции'!$B:$B,'Операции'!$A:$A,"&gt;="&amp;DATE($B$4,2,1),'Операции'!$A:$A,"&lt;"&amp;DATE($B$4,3,1),'Операции'!$B:$B,"&lt;0",'Операции'!$C:$C,$A51,'Операции'!$F:$F,"&lt;&gt;")))</f>
        <v/>
      </c>
      <c r="G51" s="23" t="str">
        <f>IF($A51="","",-(SUMIFS('Операции'!$B:$B,'Операции'!$A:$A,"&gt;="&amp;DATE($B$4,3,1),'Операции'!$A:$A,"&lt;"&amp;DATE($B$4,4,1),'Операции'!$B:$B,"&lt;0",'Операции'!$C:$C,$A51)-SUMIFS('Операции'!$B:$B,'Операции'!$A:$A,"&gt;="&amp;DATE($B$4,3,1),'Операции'!$A:$A,"&lt;"&amp;DATE($B$4,4,1),'Операции'!$B:$B,"&lt;0",'Операции'!$C:$C,$A51,'Операции'!$F:$F,"&lt;&gt;")))</f>
        <v/>
      </c>
      <c r="H51" s="23" t="str">
        <f>IF($A51="","",-(SUMIFS('Операции'!$B:$B,'Операции'!$A:$A,"&gt;="&amp;DATE($B$4,4,1),'Операции'!$A:$A,"&lt;"&amp;DATE($B$4,5,1),'Операции'!$B:$B,"&lt;0",'Операции'!$C:$C,$A51)-SUMIFS('Операции'!$B:$B,'Операции'!$A:$A,"&gt;="&amp;DATE($B$4,4,1),'Операции'!$A:$A,"&lt;"&amp;DATE($B$4,5,1),'Операции'!$B:$B,"&lt;0",'Операции'!$C:$C,$A51,'Операции'!$F:$F,"&lt;&gt;")))</f>
        <v/>
      </c>
      <c r="I51" s="23" t="str">
        <f>IF($A51="","",-(SUMIFS('Операции'!$B:$B,'Операции'!$A:$A,"&gt;="&amp;DATE($B$4,5,1),'Операции'!$A:$A,"&lt;"&amp;DATE($B$4,6,1),'Операции'!$B:$B,"&lt;0",'Операции'!$C:$C,$A51)-SUMIFS('Операции'!$B:$B,'Операции'!$A:$A,"&gt;="&amp;DATE($B$4,5,1),'Операции'!$A:$A,"&lt;"&amp;DATE($B$4,6,1),'Операции'!$B:$B,"&lt;0",'Операции'!$C:$C,$A51,'Операции'!$F:$F,"&lt;&gt;")))</f>
        <v/>
      </c>
      <c r="J51" s="23" t="str">
        <f>IF($A51="","",-(SUMIFS('Операции'!$B:$B,'Операции'!$A:$A,"&gt;="&amp;DATE($B$4,6,1),'Операции'!$A:$A,"&lt;"&amp;DATE($B$4,7,1),'Операции'!$B:$B,"&lt;0",'Операции'!$C:$C,$A51)-SUMIFS('Операции'!$B:$B,'Операции'!$A:$A,"&gt;="&amp;DATE($B$4,6,1),'Операции'!$A:$A,"&lt;"&amp;DATE($B$4,7,1),'Операции'!$B:$B,"&lt;0",'Операции'!$C:$C,$A51,'Операции'!$F:$F,"&lt;&gt;")))</f>
        <v/>
      </c>
      <c r="K51" s="23" t="str">
        <f>IF($A51="","",-(SUMIFS('Операции'!$B:$B,'Операции'!$A:$A,"&gt;="&amp;DATE($B$4,7,1),'Операции'!$A:$A,"&lt;"&amp;DATE($B$4,8,1),'Операции'!$B:$B,"&lt;0",'Операции'!$C:$C,$A51)-SUMIFS('Операции'!$B:$B,'Операции'!$A:$A,"&gt;="&amp;DATE($B$4,7,1),'Операции'!$A:$A,"&lt;"&amp;DATE($B$4,8,1),'Операции'!$B:$B,"&lt;0",'Операции'!$C:$C,$A51,'Операции'!$F:$F,"&lt;&gt;")))</f>
        <v/>
      </c>
      <c r="L51" s="23" t="str">
        <f>IF($A51="","",-(SUMIFS('Операции'!$B:$B,'Операции'!$A:$A,"&gt;="&amp;DATE($B$4,8,1),'Операции'!$A:$A,"&lt;"&amp;DATE($B$4,9,1),'Операции'!$B:$B,"&lt;0",'Операции'!$C:$C,$A51)-SUMIFS('Операции'!$B:$B,'Операции'!$A:$A,"&gt;="&amp;DATE($B$4,8,1),'Операции'!$A:$A,"&lt;"&amp;DATE($B$4,9,1),'Операции'!$B:$B,"&lt;0",'Операции'!$C:$C,$A51,'Операции'!$F:$F,"&lt;&gt;")))</f>
        <v/>
      </c>
      <c r="M51" s="23" t="str">
        <f>IF($A51="","",-(SUMIFS('Операции'!$B:$B,'Операции'!$A:$A,"&gt;="&amp;DATE($B$4,9,1),'Операции'!$A:$A,"&lt;"&amp;DATE($B$4,10,1),'Операции'!$B:$B,"&lt;0",'Операции'!$C:$C,$A51)-SUMIFS('Операции'!$B:$B,'Операции'!$A:$A,"&gt;="&amp;DATE($B$4,9,1),'Операции'!$A:$A,"&lt;"&amp;DATE($B$4,10,1),'Операции'!$B:$B,"&lt;0",'Операции'!$C:$C,$A51,'Операции'!$F:$F,"&lt;&gt;")))</f>
        <v/>
      </c>
      <c r="N51" s="23" t="str">
        <f>IF($A51="","",-(SUMIFS('Операции'!$B:$B,'Операции'!$A:$A,"&gt;="&amp;DATE($B$4,10,1),'Операции'!$A:$A,"&lt;"&amp;DATE($B$4,11,1),'Операции'!$B:$B,"&lt;0",'Операции'!$C:$C,$A51)-SUMIFS('Операции'!$B:$B,'Операции'!$A:$A,"&gt;="&amp;DATE($B$4,10,1),'Операции'!$A:$A,"&lt;"&amp;DATE($B$4,11,1),'Операции'!$B:$B,"&lt;0",'Операции'!$C:$C,$A51,'Операции'!$F:$F,"&lt;&gt;")))</f>
        <v/>
      </c>
      <c r="O51" s="23" t="str">
        <f>IF($A51="","",-(SUMIFS('Операции'!$B:$B,'Операции'!$A:$A,"&gt;="&amp;DATE($B$4,11,1),'Операции'!$A:$A,"&lt;"&amp;DATE($B$4,12,1),'Операции'!$B:$B,"&lt;0",'Операции'!$C:$C,$A51)-SUMIFS('Операции'!$B:$B,'Операции'!$A:$A,"&gt;="&amp;DATE($B$4,11,1),'Операции'!$A:$A,"&lt;"&amp;DATE($B$4,12,1),'Операции'!$B:$B,"&lt;0",'Операции'!$C:$C,$A51,'Операции'!$F:$F,"&lt;&gt;")))</f>
        <v/>
      </c>
      <c r="P51" s="23" t="str">
        <f>IF($A51="","",-(SUMIFS('Операции'!$B:$B,'Операции'!$A:$A,"&gt;="&amp;DATE($B$4,12,1),'Операции'!$A:$A,"&lt;"&amp;DATE($B$4,13,1),'Операции'!$B:$B,"&lt;0",'Операции'!$C:$C,$A51)-SUMIFS('Операции'!$B:$B,'Операции'!$A:$A,"&gt;="&amp;DATE($B$4,12,1),'Операции'!$A:$A,"&lt;"&amp;DATE($B$4,13,1),'Операции'!$B:$B,"&lt;0",'Операции'!$C:$C,$A51,'Операции'!$F:$F,"&lt;&gt;")))</f>
        <v/>
      </c>
    </row>
    <row r="52" spans="1:16" x14ac:dyDescent="0.25">
      <c r="A52" t="str">
        <f>IF('Категории'!$A27="","",'Категории'!$A27)</f>
        <v/>
      </c>
      <c r="B52" s="20" t="str">
        <f>IF($A52="","",SUM(E52:P52))</f>
        <v/>
      </c>
      <c r="C52" s="21" t="str">
        <f>IF(OR($A52="",$B$25=0),"",B52/$B$25)</f>
        <v/>
      </c>
      <c r="D52" s="22" t="str">
        <f>IF(OR(C52="",MAX($C$27:$C$56)=0),"",REPT("█",ROUND(C52/MAX($C$27:$C$56)*14,0)))</f>
        <v/>
      </c>
      <c r="E52" s="23" t="str">
        <f>IF($A52="","",-(SUMIFS('Операции'!$B:$B,'Операции'!$A:$A,"&gt;="&amp;DATE($B$4,1,1),'Операции'!$A:$A,"&lt;"&amp;DATE($B$4,2,1),'Операции'!$B:$B,"&lt;0",'Операции'!$C:$C,$A52)-SUMIFS('Операции'!$B:$B,'Операции'!$A:$A,"&gt;="&amp;DATE($B$4,1,1),'Операции'!$A:$A,"&lt;"&amp;DATE($B$4,2,1),'Операции'!$B:$B,"&lt;0",'Операции'!$C:$C,$A52,'Операции'!$F:$F,"&lt;&gt;")))</f>
        <v/>
      </c>
      <c r="F52" s="23" t="str">
        <f>IF($A52="","",-(SUMIFS('Операции'!$B:$B,'Операции'!$A:$A,"&gt;="&amp;DATE($B$4,2,1),'Операции'!$A:$A,"&lt;"&amp;DATE($B$4,3,1),'Операции'!$B:$B,"&lt;0",'Операции'!$C:$C,$A52)-SUMIFS('Операции'!$B:$B,'Операции'!$A:$A,"&gt;="&amp;DATE($B$4,2,1),'Операции'!$A:$A,"&lt;"&amp;DATE($B$4,3,1),'Операции'!$B:$B,"&lt;0",'Операции'!$C:$C,$A52,'Операции'!$F:$F,"&lt;&gt;")))</f>
        <v/>
      </c>
      <c r="G52" s="23" t="str">
        <f>IF($A52="","",-(SUMIFS('Операции'!$B:$B,'Операции'!$A:$A,"&gt;="&amp;DATE($B$4,3,1),'Операции'!$A:$A,"&lt;"&amp;DATE($B$4,4,1),'Операции'!$B:$B,"&lt;0",'Операции'!$C:$C,$A52)-SUMIFS('Операции'!$B:$B,'Операции'!$A:$A,"&gt;="&amp;DATE($B$4,3,1),'Операции'!$A:$A,"&lt;"&amp;DATE($B$4,4,1),'Операции'!$B:$B,"&lt;0",'Операции'!$C:$C,$A52,'Операции'!$F:$F,"&lt;&gt;")))</f>
        <v/>
      </c>
      <c r="H52" s="23" t="str">
        <f>IF($A52="","",-(SUMIFS('Операции'!$B:$B,'Операции'!$A:$A,"&gt;="&amp;DATE($B$4,4,1),'Операции'!$A:$A,"&lt;"&amp;DATE($B$4,5,1),'Операции'!$B:$B,"&lt;0",'Операции'!$C:$C,$A52)-SUMIFS('Операции'!$B:$B,'Операции'!$A:$A,"&gt;="&amp;DATE($B$4,4,1),'Операции'!$A:$A,"&lt;"&amp;DATE($B$4,5,1),'Операции'!$B:$B,"&lt;0",'Операции'!$C:$C,$A52,'Операции'!$F:$F,"&lt;&gt;")))</f>
        <v/>
      </c>
      <c r="I52" s="23" t="str">
        <f>IF($A52="","",-(SUMIFS('Операции'!$B:$B,'Операции'!$A:$A,"&gt;="&amp;DATE($B$4,5,1),'Операции'!$A:$A,"&lt;"&amp;DATE($B$4,6,1),'Операции'!$B:$B,"&lt;0",'Операции'!$C:$C,$A52)-SUMIFS('Операции'!$B:$B,'Операции'!$A:$A,"&gt;="&amp;DATE($B$4,5,1),'Операции'!$A:$A,"&lt;"&amp;DATE($B$4,6,1),'Операции'!$B:$B,"&lt;0",'Операции'!$C:$C,$A52,'Операции'!$F:$F,"&lt;&gt;")))</f>
        <v/>
      </c>
      <c r="J52" s="23" t="str">
        <f>IF($A52="","",-(SUMIFS('Операции'!$B:$B,'Операции'!$A:$A,"&gt;="&amp;DATE($B$4,6,1),'Операции'!$A:$A,"&lt;"&amp;DATE($B$4,7,1),'Операции'!$B:$B,"&lt;0",'Операции'!$C:$C,$A52)-SUMIFS('Операции'!$B:$B,'Операции'!$A:$A,"&gt;="&amp;DATE($B$4,6,1),'Операции'!$A:$A,"&lt;"&amp;DATE($B$4,7,1),'Операции'!$B:$B,"&lt;0",'Операции'!$C:$C,$A52,'Операции'!$F:$F,"&lt;&gt;")))</f>
        <v/>
      </c>
      <c r="K52" s="23" t="str">
        <f>IF($A52="","",-(SUMIFS('Операции'!$B:$B,'Операции'!$A:$A,"&gt;="&amp;DATE($B$4,7,1),'Операции'!$A:$A,"&lt;"&amp;DATE($B$4,8,1),'Операции'!$B:$B,"&lt;0",'Операции'!$C:$C,$A52)-SUMIFS('Операции'!$B:$B,'Операции'!$A:$A,"&gt;="&amp;DATE($B$4,7,1),'Операции'!$A:$A,"&lt;"&amp;DATE($B$4,8,1),'Операции'!$B:$B,"&lt;0",'Операции'!$C:$C,$A52,'Операции'!$F:$F,"&lt;&gt;")))</f>
        <v/>
      </c>
      <c r="L52" s="23" t="str">
        <f>IF($A52="","",-(SUMIFS('Операции'!$B:$B,'Операции'!$A:$A,"&gt;="&amp;DATE($B$4,8,1),'Операции'!$A:$A,"&lt;"&amp;DATE($B$4,9,1),'Операции'!$B:$B,"&lt;0",'Операции'!$C:$C,$A52)-SUMIFS('Операции'!$B:$B,'Операции'!$A:$A,"&gt;="&amp;DATE($B$4,8,1),'Операции'!$A:$A,"&lt;"&amp;DATE($B$4,9,1),'Операции'!$B:$B,"&lt;0",'Операции'!$C:$C,$A52,'Операции'!$F:$F,"&lt;&gt;")))</f>
        <v/>
      </c>
      <c r="M52" s="23" t="str">
        <f>IF($A52="","",-(SUMIFS('Операции'!$B:$B,'Операции'!$A:$A,"&gt;="&amp;DATE($B$4,9,1),'Операции'!$A:$A,"&lt;"&amp;DATE($B$4,10,1),'Операции'!$B:$B,"&lt;0",'Операции'!$C:$C,$A52)-SUMIFS('Операции'!$B:$B,'Операции'!$A:$A,"&gt;="&amp;DATE($B$4,9,1),'Операции'!$A:$A,"&lt;"&amp;DATE($B$4,10,1),'Операции'!$B:$B,"&lt;0",'Операции'!$C:$C,$A52,'Операции'!$F:$F,"&lt;&gt;")))</f>
        <v/>
      </c>
      <c r="N52" s="23" t="str">
        <f>IF($A52="","",-(SUMIFS('Операции'!$B:$B,'Операции'!$A:$A,"&gt;="&amp;DATE($B$4,10,1),'Операции'!$A:$A,"&lt;"&amp;DATE($B$4,11,1),'Операции'!$B:$B,"&lt;0",'Операции'!$C:$C,$A52)-SUMIFS('Операции'!$B:$B,'Операции'!$A:$A,"&gt;="&amp;DATE($B$4,10,1),'Операции'!$A:$A,"&lt;"&amp;DATE($B$4,11,1),'Операции'!$B:$B,"&lt;0",'Операции'!$C:$C,$A52,'Операции'!$F:$F,"&lt;&gt;")))</f>
        <v/>
      </c>
      <c r="O52" s="23" t="str">
        <f>IF($A52="","",-(SUMIFS('Операции'!$B:$B,'Операции'!$A:$A,"&gt;="&amp;DATE($B$4,11,1),'Операции'!$A:$A,"&lt;"&amp;DATE($B$4,12,1),'Операции'!$B:$B,"&lt;0",'Операции'!$C:$C,$A52)-SUMIFS('Операции'!$B:$B,'Операции'!$A:$A,"&gt;="&amp;DATE($B$4,11,1),'Операции'!$A:$A,"&lt;"&amp;DATE($B$4,12,1),'Операции'!$B:$B,"&lt;0",'Операции'!$C:$C,$A52,'Операции'!$F:$F,"&lt;&gt;")))</f>
        <v/>
      </c>
      <c r="P52" s="23" t="str">
        <f>IF($A52="","",-(SUMIFS('Операции'!$B:$B,'Операции'!$A:$A,"&gt;="&amp;DATE($B$4,12,1),'Операции'!$A:$A,"&lt;"&amp;DATE($B$4,13,1),'Операции'!$B:$B,"&lt;0",'Операции'!$C:$C,$A52)-SUMIFS('Операции'!$B:$B,'Операции'!$A:$A,"&gt;="&amp;DATE($B$4,12,1),'Операции'!$A:$A,"&lt;"&amp;DATE($B$4,13,1),'Операции'!$B:$B,"&lt;0",'Операции'!$C:$C,$A52,'Операции'!$F:$F,"&lt;&gt;")))</f>
        <v/>
      </c>
    </row>
    <row r="53" spans="1:16" x14ac:dyDescent="0.25">
      <c r="A53" t="str">
        <f>IF('Категории'!$A28="","",'Категории'!$A28)</f>
        <v/>
      </c>
      <c r="B53" s="20" t="str">
        <f>IF($A53="","",SUM(E53:P53))</f>
        <v/>
      </c>
      <c r="C53" s="21" t="str">
        <f>IF(OR($A53="",$B$25=0),"",B53/$B$25)</f>
        <v/>
      </c>
      <c r="D53" s="22" t="str">
        <f>IF(OR(C53="",MAX($C$27:$C$56)=0),"",REPT("█",ROUND(C53/MAX($C$27:$C$56)*14,0)))</f>
        <v/>
      </c>
      <c r="E53" s="23" t="str">
        <f>IF($A53="","",-(SUMIFS('Операции'!$B:$B,'Операции'!$A:$A,"&gt;="&amp;DATE($B$4,1,1),'Операции'!$A:$A,"&lt;"&amp;DATE($B$4,2,1),'Операции'!$B:$B,"&lt;0",'Операции'!$C:$C,$A53)-SUMIFS('Операции'!$B:$B,'Операции'!$A:$A,"&gt;="&amp;DATE($B$4,1,1),'Операции'!$A:$A,"&lt;"&amp;DATE($B$4,2,1),'Операции'!$B:$B,"&lt;0",'Операции'!$C:$C,$A53,'Операции'!$F:$F,"&lt;&gt;")))</f>
        <v/>
      </c>
      <c r="F53" s="23" t="str">
        <f>IF($A53="","",-(SUMIFS('Операции'!$B:$B,'Операции'!$A:$A,"&gt;="&amp;DATE($B$4,2,1),'Операции'!$A:$A,"&lt;"&amp;DATE($B$4,3,1),'Операции'!$B:$B,"&lt;0",'Операции'!$C:$C,$A53)-SUMIFS('Операции'!$B:$B,'Операции'!$A:$A,"&gt;="&amp;DATE($B$4,2,1),'Операции'!$A:$A,"&lt;"&amp;DATE($B$4,3,1),'Операции'!$B:$B,"&lt;0",'Операции'!$C:$C,$A53,'Операции'!$F:$F,"&lt;&gt;")))</f>
        <v/>
      </c>
      <c r="G53" s="23" t="str">
        <f>IF($A53="","",-(SUMIFS('Операции'!$B:$B,'Операции'!$A:$A,"&gt;="&amp;DATE($B$4,3,1),'Операции'!$A:$A,"&lt;"&amp;DATE($B$4,4,1),'Операции'!$B:$B,"&lt;0",'Операции'!$C:$C,$A53)-SUMIFS('Операции'!$B:$B,'Операции'!$A:$A,"&gt;="&amp;DATE($B$4,3,1),'Операции'!$A:$A,"&lt;"&amp;DATE($B$4,4,1),'Операции'!$B:$B,"&lt;0",'Операции'!$C:$C,$A53,'Операции'!$F:$F,"&lt;&gt;")))</f>
        <v/>
      </c>
      <c r="H53" s="23" t="str">
        <f>IF($A53="","",-(SUMIFS('Операции'!$B:$B,'Операции'!$A:$A,"&gt;="&amp;DATE($B$4,4,1),'Операции'!$A:$A,"&lt;"&amp;DATE($B$4,5,1),'Операции'!$B:$B,"&lt;0",'Операции'!$C:$C,$A53)-SUMIFS('Операции'!$B:$B,'Операции'!$A:$A,"&gt;="&amp;DATE($B$4,4,1),'Операции'!$A:$A,"&lt;"&amp;DATE($B$4,5,1),'Операции'!$B:$B,"&lt;0",'Операции'!$C:$C,$A53,'Операции'!$F:$F,"&lt;&gt;")))</f>
        <v/>
      </c>
      <c r="I53" s="23" t="str">
        <f>IF($A53="","",-(SUMIFS('Операции'!$B:$B,'Операции'!$A:$A,"&gt;="&amp;DATE($B$4,5,1),'Операции'!$A:$A,"&lt;"&amp;DATE($B$4,6,1),'Операции'!$B:$B,"&lt;0",'Операции'!$C:$C,$A53)-SUMIFS('Операции'!$B:$B,'Операции'!$A:$A,"&gt;="&amp;DATE($B$4,5,1),'Операции'!$A:$A,"&lt;"&amp;DATE($B$4,6,1),'Операции'!$B:$B,"&lt;0",'Операции'!$C:$C,$A53,'Операции'!$F:$F,"&lt;&gt;")))</f>
        <v/>
      </c>
      <c r="J53" s="23" t="str">
        <f>IF($A53="","",-(SUMIFS('Операции'!$B:$B,'Операции'!$A:$A,"&gt;="&amp;DATE($B$4,6,1),'Операции'!$A:$A,"&lt;"&amp;DATE($B$4,7,1),'Операции'!$B:$B,"&lt;0",'Операции'!$C:$C,$A53)-SUMIFS('Операции'!$B:$B,'Операции'!$A:$A,"&gt;="&amp;DATE($B$4,6,1),'Операции'!$A:$A,"&lt;"&amp;DATE($B$4,7,1),'Операции'!$B:$B,"&lt;0",'Операции'!$C:$C,$A53,'Операции'!$F:$F,"&lt;&gt;")))</f>
        <v/>
      </c>
      <c r="K53" s="23" t="str">
        <f>IF($A53="","",-(SUMIFS('Операции'!$B:$B,'Операции'!$A:$A,"&gt;="&amp;DATE($B$4,7,1),'Операции'!$A:$A,"&lt;"&amp;DATE($B$4,8,1),'Операции'!$B:$B,"&lt;0",'Операции'!$C:$C,$A53)-SUMIFS('Операции'!$B:$B,'Операции'!$A:$A,"&gt;="&amp;DATE($B$4,7,1),'Операции'!$A:$A,"&lt;"&amp;DATE($B$4,8,1),'Операции'!$B:$B,"&lt;0",'Операции'!$C:$C,$A53,'Операции'!$F:$F,"&lt;&gt;")))</f>
        <v/>
      </c>
      <c r="L53" s="23" t="str">
        <f>IF($A53="","",-(SUMIFS('Операции'!$B:$B,'Операции'!$A:$A,"&gt;="&amp;DATE($B$4,8,1),'Операции'!$A:$A,"&lt;"&amp;DATE($B$4,9,1),'Операции'!$B:$B,"&lt;0",'Операции'!$C:$C,$A53)-SUMIFS('Операции'!$B:$B,'Операции'!$A:$A,"&gt;="&amp;DATE($B$4,8,1),'Операции'!$A:$A,"&lt;"&amp;DATE($B$4,9,1),'Операции'!$B:$B,"&lt;0",'Операции'!$C:$C,$A53,'Операции'!$F:$F,"&lt;&gt;")))</f>
        <v/>
      </c>
      <c r="M53" s="23" t="str">
        <f>IF($A53="","",-(SUMIFS('Операции'!$B:$B,'Операции'!$A:$A,"&gt;="&amp;DATE($B$4,9,1),'Операции'!$A:$A,"&lt;"&amp;DATE($B$4,10,1),'Операции'!$B:$B,"&lt;0",'Операции'!$C:$C,$A53)-SUMIFS('Операции'!$B:$B,'Операции'!$A:$A,"&gt;="&amp;DATE($B$4,9,1),'Операции'!$A:$A,"&lt;"&amp;DATE($B$4,10,1),'Операции'!$B:$B,"&lt;0",'Операции'!$C:$C,$A53,'Операции'!$F:$F,"&lt;&gt;")))</f>
        <v/>
      </c>
      <c r="N53" s="23" t="str">
        <f>IF($A53="","",-(SUMIFS('Операции'!$B:$B,'Операции'!$A:$A,"&gt;="&amp;DATE($B$4,10,1),'Операции'!$A:$A,"&lt;"&amp;DATE($B$4,11,1),'Операции'!$B:$B,"&lt;0",'Операции'!$C:$C,$A53)-SUMIFS('Операции'!$B:$B,'Операции'!$A:$A,"&gt;="&amp;DATE($B$4,10,1),'Операции'!$A:$A,"&lt;"&amp;DATE($B$4,11,1),'Операции'!$B:$B,"&lt;0",'Операции'!$C:$C,$A53,'Операции'!$F:$F,"&lt;&gt;")))</f>
        <v/>
      </c>
      <c r="O53" s="23" t="str">
        <f>IF($A53="","",-(SUMIFS('Операции'!$B:$B,'Операции'!$A:$A,"&gt;="&amp;DATE($B$4,11,1),'Операции'!$A:$A,"&lt;"&amp;DATE($B$4,12,1),'Операции'!$B:$B,"&lt;0",'Операции'!$C:$C,$A53)-SUMIFS('Операции'!$B:$B,'Операции'!$A:$A,"&gt;="&amp;DATE($B$4,11,1),'Операции'!$A:$A,"&lt;"&amp;DATE($B$4,12,1),'Операции'!$B:$B,"&lt;0",'Операции'!$C:$C,$A53,'Операции'!$F:$F,"&lt;&gt;")))</f>
        <v/>
      </c>
      <c r="P53" s="23" t="str">
        <f>IF($A53="","",-(SUMIFS('Операции'!$B:$B,'Операции'!$A:$A,"&gt;="&amp;DATE($B$4,12,1),'Операции'!$A:$A,"&lt;"&amp;DATE($B$4,13,1),'Операции'!$B:$B,"&lt;0",'Операции'!$C:$C,$A53)-SUMIFS('Операции'!$B:$B,'Операции'!$A:$A,"&gt;="&amp;DATE($B$4,12,1),'Операции'!$A:$A,"&lt;"&amp;DATE($B$4,13,1),'Операции'!$B:$B,"&lt;0",'Операции'!$C:$C,$A53,'Операции'!$F:$F,"&lt;&gt;")))</f>
        <v/>
      </c>
    </row>
    <row r="54" spans="1:16" x14ac:dyDescent="0.25">
      <c r="A54" t="str">
        <f>IF('Категории'!$A29="","",'Категории'!$A29)</f>
        <v/>
      </c>
      <c r="B54" s="20" t="str">
        <f>IF($A54="","",SUM(E54:P54))</f>
        <v/>
      </c>
      <c r="C54" s="21" t="str">
        <f>IF(OR($A54="",$B$25=0),"",B54/$B$25)</f>
        <v/>
      </c>
      <c r="D54" s="22" t="str">
        <f>IF(OR(C54="",MAX($C$27:$C$56)=0),"",REPT("█",ROUND(C54/MAX($C$27:$C$56)*14,0)))</f>
        <v/>
      </c>
      <c r="E54" s="23" t="str">
        <f>IF($A54="","",-(SUMIFS('Операции'!$B:$B,'Операции'!$A:$A,"&gt;="&amp;DATE($B$4,1,1),'Операции'!$A:$A,"&lt;"&amp;DATE($B$4,2,1),'Операции'!$B:$B,"&lt;0",'Операции'!$C:$C,$A54)-SUMIFS('Операции'!$B:$B,'Операции'!$A:$A,"&gt;="&amp;DATE($B$4,1,1),'Операции'!$A:$A,"&lt;"&amp;DATE($B$4,2,1),'Операции'!$B:$B,"&lt;0",'Операции'!$C:$C,$A54,'Операции'!$F:$F,"&lt;&gt;")))</f>
        <v/>
      </c>
      <c r="F54" s="23" t="str">
        <f>IF($A54="","",-(SUMIFS('Операции'!$B:$B,'Операции'!$A:$A,"&gt;="&amp;DATE($B$4,2,1),'Операции'!$A:$A,"&lt;"&amp;DATE($B$4,3,1),'Операции'!$B:$B,"&lt;0",'Операции'!$C:$C,$A54)-SUMIFS('Операции'!$B:$B,'Операции'!$A:$A,"&gt;="&amp;DATE($B$4,2,1),'Операции'!$A:$A,"&lt;"&amp;DATE($B$4,3,1),'Операции'!$B:$B,"&lt;0",'Операции'!$C:$C,$A54,'Операции'!$F:$F,"&lt;&gt;")))</f>
        <v/>
      </c>
      <c r="G54" s="23" t="str">
        <f>IF($A54="","",-(SUMIFS('Операции'!$B:$B,'Операции'!$A:$A,"&gt;="&amp;DATE($B$4,3,1),'Операции'!$A:$A,"&lt;"&amp;DATE($B$4,4,1),'Операции'!$B:$B,"&lt;0",'Операции'!$C:$C,$A54)-SUMIFS('Операции'!$B:$B,'Операции'!$A:$A,"&gt;="&amp;DATE($B$4,3,1),'Операции'!$A:$A,"&lt;"&amp;DATE($B$4,4,1),'Операции'!$B:$B,"&lt;0",'Операции'!$C:$C,$A54,'Операции'!$F:$F,"&lt;&gt;")))</f>
        <v/>
      </c>
      <c r="H54" s="23" t="str">
        <f>IF($A54="","",-(SUMIFS('Операции'!$B:$B,'Операции'!$A:$A,"&gt;="&amp;DATE($B$4,4,1),'Операции'!$A:$A,"&lt;"&amp;DATE($B$4,5,1),'Операции'!$B:$B,"&lt;0",'Операции'!$C:$C,$A54)-SUMIFS('Операции'!$B:$B,'Операции'!$A:$A,"&gt;="&amp;DATE($B$4,4,1),'Операции'!$A:$A,"&lt;"&amp;DATE($B$4,5,1),'Операции'!$B:$B,"&lt;0",'Операции'!$C:$C,$A54,'Операции'!$F:$F,"&lt;&gt;")))</f>
        <v/>
      </c>
      <c r="I54" s="23" t="str">
        <f>IF($A54="","",-(SUMIFS('Операции'!$B:$B,'Операции'!$A:$A,"&gt;="&amp;DATE($B$4,5,1),'Операции'!$A:$A,"&lt;"&amp;DATE($B$4,6,1),'Операции'!$B:$B,"&lt;0",'Операции'!$C:$C,$A54)-SUMIFS('Операции'!$B:$B,'Операции'!$A:$A,"&gt;="&amp;DATE($B$4,5,1),'Операции'!$A:$A,"&lt;"&amp;DATE($B$4,6,1),'Операции'!$B:$B,"&lt;0",'Операции'!$C:$C,$A54,'Операции'!$F:$F,"&lt;&gt;")))</f>
        <v/>
      </c>
      <c r="J54" s="23" t="str">
        <f>IF($A54="","",-(SUMIFS('Операции'!$B:$B,'Операции'!$A:$A,"&gt;="&amp;DATE($B$4,6,1),'Операции'!$A:$A,"&lt;"&amp;DATE($B$4,7,1),'Операции'!$B:$B,"&lt;0",'Операции'!$C:$C,$A54)-SUMIFS('Операции'!$B:$B,'Операции'!$A:$A,"&gt;="&amp;DATE($B$4,6,1),'Операции'!$A:$A,"&lt;"&amp;DATE($B$4,7,1),'Операции'!$B:$B,"&lt;0",'Операции'!$C:$C,$A54,'Операции'!$F:$F,"&lt;&gt;")))</f>
        <v/>
      </c>
      <c r="K54" s="23" t="str">
        <f>IF($A54="","",-(SUMIFS('Операции'!$B:$B,'Операции'!$A:$A,"&gt;="&amp;DATE($B$4,7,1),'Операции'!$A:$A,"&lt;"&amp;DATE($B$4,8,1),'Операции'!$B:$B,"&lt;0",'Операции'!$C:$C,$A54)-SUMIFS('Операции'!$B:$B,'Операции'!$A:$A,"&gt;="&amp;DATE($B$4,7,1),'Операции'!$A:$A,"&lt;"&amp;DATE($B$4,8,1),'Операции'!$B:$B,"&lt;0",'Операции'!$C:$C,$A54,'Операции'!$F:$F,"&lt;&gt;")))</f>
        <v/>
      </c>
      <c r="L54" s="23" t="str">
        <f>IF($A54="","",-(SUMIFS('Операции'!$B:$B,'Операции'!$A:$A,"&gt;="&amp;DATE($B$4,8,1),'Операции'!$A:$A,"&lt;"&amp;DATE($B$4,9,1),'Операции'!$B:$B,"&lt;0",'Операции'!$C:$C,$A54)-SUMIFS('Операции'!$B:$B,'Операции'!$A:$A,"&gt;="&amp;DATE($B$4,8,1),'Операции'!$A:$A,"&lt;"&amp;DATE($B$4,9,1),'Операции'!$B:$B,"&lt;0",'Операции'!$C:$C,$A54,'Операции'!$F:$F,"&lt;&gt;")))</f>
        <v/>
      </c>
      <c r="M54" s="23" t="str">
        <f>IF($A54="","",-(SUMIFS('Операции'!$B:$B,'Операции'!$A:$A,"&gt;="&amp;DATE($B$4,9,1),'Операции'!$A:$A,"&lt;"&amp;DATE($B$4,10,1),'Операции'!$B:$B,"&lt;0",'Операции'!$C:$C,$A54)-SUMIFS('Операции'!$B:$B,'Операции'!$A:$A,"&gt;="&amp;DATE($B$4,9,1),'Операции'!$A:$A,"&lt;"&amp;DATE($B$4,10,1),'Операции'!$B:$B,"&lt;0",'Операции'!$C:$C,$A54,'Операции'!$F:$F,"&lt;&gt;")))</f>
        <v/>
      </c>
      <c r="N54" s="23" t="str">
        <f>IF($A54="","",-(SUMIFS('Операции'!$B:$B,'Операции'!$A:$A,"&gt;="&amp;DATE($B$4,10,1),'Операции'!$A:$A,"&lt;"&amp;DATE($B$4,11,1),'Операции'!$B:$B,"&lt;0",'Операции'!$C:$C,$A54)-SUMIFS('Операции'!$B:$B,'Операции'!$A:$A,"&gt;="&amp;DATE($B$4,10,1),'Операции'!$A:$A,"&lt;"&amp;DATE($B$4,11,1),'Операции'!$B:$B,"&lt;0",'Операции'!$C:$C,$A54,'Операции'!$F:$F,"&lt;&gt;")))</f>
        <v/>
      </c>
      <c r="O54" s="23" t="str">
        <f>IF($A54="","",-(SUMIFS('Операции'!$B:$B,'Операции'!$A:$A,"&gt;="&amp;DATE($B$4,11,1),'Операции'!$A:$A,"&lt;"&amp;DATE($B$4,12,1),'Операции'!$B:$B,"&lt;0",'Операции'!$C:$C,$A54)-SUMIFS('Операции'!$B:$B,'Операции'!$A:$A,"&gt;="&amp;DATE($B$4,11,1),'Операции'!$A:$A,"&lt;"&amp;DATE($B$4,12,1),'Операции'!$B:$B,"&lt;0",'Операции'!$C:$C,$A54,'Операции'!$F:$F,"&lt;&gt;")))</f>
        <v/>
      </c>
      <c r="P54" s="23" t="str">
        <f>IF($A54="","",-(SUMIFS('Операции'!$B:$B,'Операции'!$A:$A,"&gt;="&amp;DATE($B$4,12,1),'Операции'!$A:$A,"&lt;"&amp;DATE($B$4,13,1),'Операции'!$B:$B,"&lt;0",'Операции'!$C:$C,$A54)-SUMIFS('Операции'!$B:$B,'Операции'!$A:$A,"&gt;="&amp;DATE($B$4,12,1),'Операции'!$A:$A,"&lt;"&amp;DATE($B$4,13,1),'Операции'!$B:$B,"&lt;0",'Операции'!$C:$C,$A54,'Операции'!$F:$F,"&lt;&gt;")))</f>
        <v/>
      </c>
    </row>
    <row r="55" spans="1:16" x14ac:dyDescent="0.25">
      <c r="A55" t="str">
        <f>IF('Категории'!$A30="","",'Категории'!$A30)</f>
        <v/>
      </c>
      <c r="B55" s="20" t="str">
        <f>IF($A55="","",SUM(E55:P55))</f>
        <v/>
      </c>
      <c r="C55" s="21" t="str">
        <f>IF(OR($A55="",$B$25=0),"",B55/$B$25)</f>
        <v/>
      </c>
      <c r="D55" s="22" t="str">
        <f>IF(OR(C55="",MAX($C$27:$C$56)=0),"",REPT("█",ROUND(C55/MAX($C$27:$C$56)*14,0)))</f>
        <v/>
      </c>
      <c r="E55" s="23" t="str">
        <f>IF($A55="","",-(SUMIFS('Операции'!$B:$B,'Операции'!$A:$A,"&gt;="&amp;DATE($B$4,1,1),'Операции'!$A:$A,"&lt;"&amp;DATE($B$4,2,1),'Операции'!$B:$B,"&lt;0",'Операции'!$C:$C,$A55)-SUMIFS('Операции'!$B:$B,'Операции'!$A:$A,"&gt;="&amp;DATE($B$4,1,1),'Операции'!$A:$A,"&lt;"&amp;DATE($B$4,2,1),'Операции'!$B:$B,"&lt;0",'Операции'!$C:$C,$A55,'Операции'!$F:$F,"&lt;&gt;")))</f>
        <v/>
      </c>
      <c r="F55" s="23" t="str">
        <f>IF($A55="","",-(SUMIFS('Операции'!$B:$B,'Операции'!$A:$A,"&gt;="&amp;DATE($B$4,2,1),'Операции'!$A:$A,"&lt;"&amp;DATE($B$4,3,1),'Операции'!$B:$B,"&lt;0",'Операции'!$C:$C,$A55)-SUMIFS('Операции'!$B:$B,'Операции'!$A:$A,"&gt;="&amp;DATE($B$4,2,1),'Операции'!$A:$A,"&lt;"&amp;DATE($B$4,3,1),'Операции'!$B:$B,"&lt;0",'Операции'!$C:$C,$A55,'Операции'!$F:$F,"&lt;&gt;")))</f>
        <v/>
      </c>
      <c r="G55" s="23" t="str">
        <f>IF($A55="","",-(SUMIFS('Операции'!$B:$B,'Операции'!$A:$A,"&gt;="&amp;DATE($B$4,3,1),'Операции'!$A:$A,"&lt;"&amp;DATE($B$4,4,1),'Операции'!$B:$B,"&lt;0",'Операции'!$C:$C,$A55)-SUMIFS('Операции'!$B:$B,'Операции'!$A:$A,"&gt;="&amp;DATE($B$4,3,1),'Операции'!$A:$A,"&lt;"&amp;DATE($B$4,4,1),'Операции'!$B:$B,"&lt;0",'Операции'!$C:$C,$A55,'Операции'!$F:$F,"&lt;&gt;")))</f>
        <v/>
      </c>
      <c r="H55" s="23" t="str">
        <f>IF($A55="","",-(SUMIFS('Операции'!$B:$B,'Операции'!$A:$A,"&gt;="&amp;DATE($B$4,4,1),'Операции'!$A:$A,"&lt;"&amp;DATE($B$4,5,1),'Операции'!$B:$B,"&lt;0",'Операции'!$C:$C,$A55)-SUMIFS('Операции'!$B:$B,'Операции'!$A:$A,"&gt;="&amp;DATE($B$4,4,1),'Операции'!$A:$A,"&lt;"&amp;DATE($B$4,5,1),'Операции'!$B:$B,"&lt;0",'Операции'!$C:$C,$A55,'Операции'!$F:$F,"&lt;&gt;")))</f>
        <v/>
      </c>
      <c r="I55" s="23" t="str">
        <f>IF($A55="","",-(SUMIFS('Операции'!$B:$B,'Операции'!$A:$A,"&gt;="&amp;DATE($B$4,5,1),'Операции'!$A:$A,"&lt;"&amp;DATE($B$4,6,1),'Операции'!$B:$B,"&lt;0",'Операции'!$C:$C,$A55)-SUMIFS('Операции'!$B:$B,'Операции'!$A:$A,"&gt;="&amp;DATE($B$4,5,1),'Операции'!$A:$A,"&lt;"&amp;DATE($B$4,6,1),'Операции'!$B:$B,"&lt;0",'Операции'!$C:$C,$A55,'Операции'!$F:$F,"&lt;&gt;")))</f>
        <v/>
      </c>
      <c r="J55" s="23" t="str">
        <f>IF($A55="","",-(SUMIFS('Операции'!$B:$B,'Операции'!$A:$A,"&gt;="&amp;DATE($B$4,6,1),'Операции'!$A:$A,"&lt;"&amp;DATE($B$4,7,1),'Операции'!$B:$B,"&lt;0",'Операции'!$C:$C,$A55)-SUMIFS('Операции'!$B:$B,'Операции'!$A:$A,"&gt;="&amp;DATE($B$4,6,1),'Операции'!$A:$A,"&lt;"&amp;DATE($B$4,7,1),'Операции'!$B:$B,"&lt;0",'Операции'!$C:$C,$A55,'Операции'!$F:$F,"&lt;&gt;")))</f>
        <v/>
      </c>
      <c r="K55" s="23" t="str">
        <f>IF($A55="","",-(SUMIFS('Операции'!$B:$B,'Операции'!$A:$A,"&gt;="&amp;DATE($B$4,7,1),'Операции'!$A:$A,"&lt;"&amp;DATE($B$4,8,1),'Операции'!$B:$B,"&lt;0",'Операции'!$C:$C,$A55)-SUMIFS('Операции'!$B:$B,'Операции'!$A:$A,"&gt;="&amp;DATE($B$4,7,1),'Операции'!$A:$A,"&lt;"&amp;DATE($B$4,8,1),'Операции'!$B:$B,"&lt;0",'Операции'!$C:$C,$A55,'Операции'!$F:$F,"&lt;&gt;")))</f>
        <v/>
      </c>
      <c r="L55" s="23" t="str">
        <f>IF($A55="","",-(SUMIFS('Операции'!$B:$B,'Операции'!$A:$A,"&gt;="&amp;DATE($B$4,8,1),'Операции'!$A:$A,"&lt;"&amp;DATE($B$4,9,1),'Операции'!$B:$B,"&lt;0",'Операции'!$C:$C,$A55)-SUMIFS('Операции'!$B:$B,'Операции'!$A:$A,"&gt;="&amp;DATE($B$4,8,1),'Операции'!$A:$A,"&lt;"&amp;DATE($B$4,9,1),'Операции'!$B:$B,"&lt;0",'Операции'!$C:$C,$A55,'Операции'!$F:$F,"&lt;&gt;")))</f>
        <v/>
      </c>
      <c r="M55" s="23" t="str">
        <f>IF($A55="","",-(SUMIFS('Операции'!$B:$B,'Операции'!$A:$A,"&gt;="&amp;DATE($B$4,9,1),'Операции'!$A:$A,"&lt;"&amp;DATE($B$4,10,1),'Операции'!$B:$B,"&lt;0",'Операции'!$C:$C,$A55)-SUMIFS('Операции'!$B:$B,'Операции'!$A:$A,"&gt;="&amp;DATE($B$4,9,1),'Операции'!$A:$A,"&lt;"&amp;DATE($B$4,10,1),'Операции'!$B:$B,"&lt;0",'Операции'!$C:$C,$A55,'Операции'!$F:$F,"&lt;&gt;")))</f>
        <v/>
      </c>
      <c r="N55" s="23" t="str">
        <f>IF($A55="","",-(SUMIFS('Операции'!$B:$B,'Операции'!$A:$A,"&gt;="&amp;DATE($B$4,10,1),'Операции'!$A:$A,"&lt;"&amp;DATE($B$4,11,1),'Операции'!$B:$B,"&lt;0",'Операции'!$C:$C,$A55)-SUMIFS('Операции'!$B:$B,'Операции'!$A:$A,"&gt;="&amp;DATE($B$4,10,1),'Операции'!$A:$A,"&lt;"&amp;DATE($B$4,11,1),'Операции'!$B:$B,"&lt;0",'Операции'!$C:$C,$A55,'Операции'!$F:$F,"&lt;&gt;")))</f>
        <v/>
      </c>
      <c r="O55" s="23" t="str">
        <f>IF($A55="","",-(SUMIFS('Операции'!$B:$B,'Операции'!$A:$A,"&gt;="&amp;DATE($B$4,11,1),'Операции'!$A:$A,"&lt;"&amp;DATE($B$4,12,1),'Операции'!$B:$B,"&lt;0",'Операции'!$C:$C,$A55)-SUMIFS('Операции'!$B:$B,'Операции'!$A:$A,"&gt;="&amp;DATE($B$4,11,1),'Операции'!$A:$A,"&lt;"&amp;DATE($B$4,12,1),'Операции'!$B:$B,"&lt;0",'Операции'!$C:$C,$A55,'Операции'!$F:$F,"&lt;&gt;")))</f>
        <v/>
      </c>
      <c r="P55" s="23" t="str">
        <f>IF($A55="","",-(SUMIFS('Операции'!$B:$B,'Операции'!$A:$A,"&gt;="&amp;DATE($B$4,12,1),'Операции'!$A:$A,"&lt;"&amp;DATE($B$4,13,1),'Операции'!$B:$B,"&lt;0",'Операции'!$C:$C,$A55)-SUMIFS('Операции'!$B:$B,'Операции'!$A:$A,"&gt;="&amp;DATE($B$4,12,1),'Операции'!$A:$A,"&lt;"&amp;DATE($B$4,13,1),'Операции'!$B:$B,"&lt;0",'Операции'!$C:$C,$A55,'Операции'!$F:$F,"&lt;&gt;")))</f>
        <v/>
      </c>
    </row>
    <row r="56" spans="1:16" x14ac:dyDescent="0.25">
      <c r="A56" t="str">
        <f>IF('Категории'!$A31="","",'Категории'!$A31)</f>
        <v/>
      </c>
      <c r="B56" s="20" t="str">
        <f>IF($A56="","",SUM(E56:P56))</f>
        <v/>
      </c>
      <c r="C56" s="21" t="str">
        <f>IF(OR($A56="",$B$25=0),"",B56/$B$25)</f>
        <v/>
      </c>
      <c r="D56" s="22" t="str">
        <f>IF(OR(C56="",MAX($C$27:$C$56)=0),"",REPT("█",ROUND(C56/MAX($C$27:$C$56)*14,0)))</f>
        <v/>
      </c>
      <c r="E56" s="23" t="str">
        <f>IF($A56="","",-(SUMIFS('Операции'!$B:$B,'Операции'!$A:$A,"&gt;="&amp;DATE($B$4,1,1),'Операции'!$A:$A,"&lt;"&amp;DATE($B$4,2,1),'Операции'!$B:$B,"&lt;0",'Операции'!$C:$C,$A56)-SUMIFS('Операции'!$B:$B,'Операции'!$A:$A,"&gt;="&amp;DATE($B$4,1,1),'Операции'!$A:$A,"&lt;"&amp;DATE($B$4,2,1),'Операции'!$B:$B,"&lt;0",'Операции'!$C:$C,$A56,'Операции'!$F:$F,"&lt;&gt;")))</f>
        <v/>
      </c>
      <c r="F56" s="23" t="str">
        <f>IF($A56="","",-(SUMIFS('Операции'!$B:$B,'Операции'!$A:$A,"&gt;="&amp;DATE($B$4,2,1),'Операции'!$A:$A,"&lt;"&amp;DATE($B$4,3,1),'Операции'!$B:$B,"&lt;0",'Операции'!$C:$C,$A56)-SUMIFS('Операции'!$B:$B,'Операции'!$A:$A,"&gt;="&amp;DATE($B$4,2,1),'Операции'!$A:$A,"&lt;"&amp;DATE($B$4,3,1),'Операции'!$B:$B,"&lt;0",'Операции'!$C:$C,$A56,'Операции'!$F:$F,"&lt;&gt;")))</f>
        <v/>
      </c>
      <c r="G56" s="23" t="str">
        <f>IF($A56="","",-(SUMIFS('Операции'!$B:$B,'Операции'!$A:$A,"&gt;="&amp;DATE($B$4,3,1),'Операции'!$A:$A,"&lt;"&amp;DATE($B$4,4,1),'Операции'!$B:$B,"&lt;0",'Операции'!$C:$C,$A56)-SUMIFS('Операции'!$B:$B,'Операции'!$A:$A,"&gt;="&amp;DATE($B$4,3,1),'Операции'!$A:$A,"&lt;"&amp;DATE($B$4,4,1),'Операции'!$B:$B,"&lt;0",'Операции'!$C:$C,$A56,'Операции'!$F:$F,"&lt;&gt;")))</f>
        <v/>
      </c>
      <c r="H56" s="23" t="str">
        <f>IF($A56="","",-(SUMIFS('Операции'!$B:$B,'Операции'!$A:$A,"&gt;="&amp;DATE($B$4,4,1),'Операции'!$A:$A,"&lt;"&amp;DATE($B$4,5,1),'Операции'!$B:$B,"&lt;0",'Операции'!$C:$C,$A56)-SUMIFS('Операции'!$B:$B,'Операции'!$A:$A,"&gt;="&amp;DATE($B$4,4,1),'Операции'!$A:$A,"&lt;"&amp;DATE($B$4,5,1),'Операции'!$B:$B,"&lt;0",'Операции'!$C:$C,$A56,'Операции'!$F:$F,"&lt;&gt;")))</f>
        <v/>
      </c>
      <c r="I56" s="23" t="str">
        <f>IF($A56="","",-(SUMIFS('Операции'!$B:$B,'Операции'!$A:$A,"&gt;="&amp;DATE($B$4,5,1),'Операции'!$A:$A,"&lt;"&amp;DATE($B$4,6,1),'Операции'!$B:$B,"&lt;0",'Операции'!$C:$C,$A56)-SUMIFS('Операции'!$B:$B,'Операции'!$A:$A,"&gt;="&amp;DATE($B$4,5,1),'Операции'!$A:$A,"&lt;"&amp;DATE($B$4,6,1),'Операции'!$B:$B,"&lt;0",'Операции'!$C:$C,$A56,'Операции'!$F:$F,"&lt;&gt;")))</f>
        <v/>
      </c>
      <c r="J56" s="23" t="str">
        <f>IF($A56="","",-(SUMIFS('Операции'!$B:$B,'Операции'!$A:$A,"&gt;="&amp;DATE($B$4,6,1),'Операции'!$A:$A,"&lt;"&amp;DATE($B$4,7,1),'Операции'!$B:$B,"&lt;0",'Операции'!$C:$C,$A56)-SUMIFS('Операции'!$B:$B,'Операции'!$A:$A,"&gt;="&amp;DATE($B$4,6,1),'Операции'!$A:$A,"&lt;"&amp;DATE($B$4,7,1),'Операции'!$B:$B,"&lt;0",'Операции'!$C:$C,$A56,'Операции'!$F:$F,"&lt;&gt;")))</f>
        <v/>
      </c>
      <c r="K56" s="23" t="str">
        <f>IF($A56="","",-(SUMIFS('Операции'!$B:$B,'Операции'!$A:$A,"&gt;="&amp;DATE($B$4,7,1),'Операции'!$A:$A,"&lt;"&amp;DATE($B$4,8,1),'Операции'!$B:$B,"&lt;0",'Операции'!$C:$C,$A56)-SUMIFS('Операции'!$B:$B,'Операции'!$A:$A,"&gt;="&amp;DATE($B$4,7,1),'Операции'!$A:$A,"&lt;"&amp;DATE($B$4,8,1),'Операции'!$B:$B,"&lt;0",'Операции'!$C:$C,$A56,'Операции'!$F:$F,"&lt;&gt;")))</f>
        <v/>
      </c>
      <c r="L56" s="23" t="str">
        <f>IF($A56="","",-(SUMIFS('Операции'!$B:$B,'Операции'!$A:$A,"&gt;="&amp;DATE($B$4,8,1),'Операции'!$A:$A,"&lt;"&amp;DATE($B$4,9,1),'Операции'!$B:$B,"&lt;0",'Операции'!$C:$C,$A56)-SUMIFS('Операции'!$B:$B,'Операции'!$A:$A,"&gt;="&amp;DATE($B$4,8,1),'Операции'!$A:$A,"&lt;"&amp;DATE($B$4,9,1),'Операции'!$B:$B,"&lt;0",'Операции'!$C:$C,$A56,'Операции'!$F:$F,"&lt;&gt;")))</f>
        <v/>
      </c>
      <c r="M56" s="23" t="str">
        <f>IF($A56="","",-(SUMIFS('Операции'!$B:$B,'Операции'!$A:$A,"&gt;="&amp;DATE($B$4,9,1),'Операции'!$A:$A,"&lt;"&amp;DATE($B$4,10,1),'Операции'!$B:$B,"&lt;0",'Операции'!$C:$C,$A56)-SUMIFS('Операции'!$B:$B,'Операции'!$A:$A,"&gt;="&amp;DATE($B$4,9,1),'Операции'!$A:$A,"&lt;"&amp;DATE($B$4,10,1),'Операции'!$B:$B,"&lt;0",'Операции'!$C:$C,$A56,'Операции'!$F:$F,"&lt;&gt;")))</f>
        <v/>
      </c>
      <c r="N56" s="23" t="str">
        <f>IF($A56="","",-(SUMIFS('Операции'!$B:$B,'Операции'!$A:$A,"&gt;="&amp;DATE($B$4,10,1),'Операции'!$A:$A,"&lt;"&amp;DATE($B$4,11,1),'Операции'!$B:$B,"&lt;0",'Операции'!$C:$C,$A56)-SUMIFS('Операции'!$B:$B,'Операции'!$A:$A,"&gt;="&amp;DATE($B$4,10,1),'Операции'!$A:$A,"&lt;"&amp;DATE($B$4,11,1),'Операции'!$B:$B,"&lt;0",'Операции'!$C:$C,$A56,'Операции'!$F:$F,"&lt;&gt;")))</f>
        <v/>
      </c>
      <c r="O56" s="23" t="str">
        <f>IF($A56="","",-(SUMIFS('Операции'!$B:$B,'Операции'!$A:$A,"&gt;="&amp;DATE($B$4,11,1),'Операции'!$A:$A,"&lt;"&amp;DATE($B$4,12,1),'Операции'!$B:$B,"&lt;0",'Операции'!$C:$C,$A56)-SUMIFS('Операции'!$B:$B,'Операции'!$A:$A,"&gt;="&amp;DATE($B$4,11,1),'Операции'!$A:$A,"&lt;"&amp;DATE($B$4,12,1),'Операции'!$B:$B,"&lt;0",'Операции'!$C:$C,$A56,'Операции'!$F:$F,"&lt;&gt;")))</f>
        <v/>
      </c>
      <c r="P56" s="23" t="str">
        <f>IF($A56="","",-(SUMIFS('Операции'!$B:$B,'Операции'!$A:$A,"&gt;="&amp;DATE($B$4,12,1),'Операции'!$A:$A,"&lt;"&amp;DATE($B$4,13,1),'Операции'!$B:$B,"&lt;0",'Операции'!$C:$C,$A56)-SUMIFS('Операции'!$B:$B,'Операции'!$A:$A,"&gt;="&amp;DATE($B$4,12,1),'Операции'!$A:$A,"&lt;"&amp;DATE($B$4,13,1),'Операции'!$B:$B,"&lt;0",'Операции'!$C:$C,$A56,'Операции'!$F:$F,"&lt;&gt;")))</f>
        <v/>
      </c>
    </row>
    <row r="59" spans="1:1" x14ac:dyDescent="0.25">
      <c r="A59" s="9" t="s">
        <v>96</v>
      </c>
    </row>
    <row r="60" ht="20" customHeight="1" spans="1:16" x14ac:dyDescent="0.25">
      <c r="A60" s="3" t="s">
        <v>2</v>
      </c>
      <c r="B60" s="10" t="s">
        <v>82</v>
      </c>
      <c r="C60" s="10" t="s">
        <v>83</v>
      </c>
      <c r="D60" s="10" t="s">
        <v>11</v>
      </c>
      <c r="E60" s="10" t="s">
        <v>84</v>
      </c>
      <c r="F60" s="10" t="s">
        <v>85</v>
      </c>
      <c r="G60" s="10" t="s">
        <v>86</v>
      </c>
      <c r="H60" s="10" t="s">
        <v>87</v>
      </c>
      <c r="I60" s="10" t="s">
        <v>72</v>
      </c>
      <c r="J60" s="10" t="s">
        <v>88</v>
      </c>
      <c r="K60" s="10" t="s">
        <v>89</v>
      </c>
      <c r="L60" s="10" t="s">
        <v>90</v>
      </c>
      <c r="M60" s="10" t="s">
        <v>91</v>
      </c>
      <c r="N60" s="10" t="s">
        <v>92</v>
      </c>
      <c r="O60" s="10" t="s">
        <v>93</v>
      </c>
      <c r="P60" s="10" t="s">
        <v>94</v>
      </c>
    </row>
    <row r="61" spans="1:16" x14ac:dyDescent="0.25">
      <c r="A61" s="15" t="s">
        <v>82</v>
      </c>
      <c r="B61" s="15">
        <f>SUM(E61:P61)</f>
        <v>257830</v>
      </c>
      <c r="C61" s="15"/>
      <c r="D61" s="15"/>
      <c r="E61" s="15">
        <f>$B$8</f>
        <v>0</v>
      </c>
      <c r="F61" s="15">
        <f>$B$9</f>
        <v>0</v>
      </c>
      <c r="G61" s="15">
        <f>$B$10</f>
        <v>0</v>
      </c>
      <c r="H61" s="15">
        <f>$B$11</f>
        <v>0</v>
      </c>
      <c r="I61" s="15">
        <f>$B$12</f>
        <v>0</v>
      </c>
      <c r="J61" s="15">
        <f>$B$13</f>
        <v>0</v>
      </c>
      <c r="K61" s="15">
        <f>$B$14</f>
        <v>100000</v>
      </c>
      <c r="L61" s="15">
        <f>$B$15</f>
        <v>112000</v>
      </c>
      <c r="M61" s="15">
        <f>$B$16</f>
        <v>45830</v>
      </c>
      <c r="N61" s="15">
        <f>$B$17</f>
        <v>0</v>
      </c>
      <c r="O61" s="15">
        <f>$B$18</f>
        <v>0</v>
      </c>
      <c r="P61" s="15">
        <f>$B$19</f>
        <v>0</v>
      </c>
    </row>
    <row r="62" spans="1:16" x14ac:dyDescent="0.25">
      <c r="A62" s="16" t="s">
        <v>95</v>
      </c>
      <c r="B62" s="16">
        <f>SUM(E62:P62)</f>
        <v>0</v>
      </c>
      <c r="C62" s="16"/>
      <c r="D62" s="16"/>
      <c r="E62" s="16">
        <f>E61-SUM(E63:E74)</f>
        <v>0</v>
      </c>
      <c r="F62" s="16">
        <f>F61-SUM(F63:F74)</f>
        <v>0</v>
      </c>
      <c r="G62" s="16">
        <f>G61-SUM(G63:G74)</f>
        <v>0</v>
      </c>
      <c r="H62" s="16">
        <f>H61-SUM(H63:H74)</f>
        <v>0</v>
      </c>
      <c r="I62" s="16">
        <f>I61-SUM(I63:I74)</f>
        <v>0</v>
      </c>
      <c r="J62" s="16">
        <f>J61-SUM(J63:J74)</f>
        <v>0</v>
      </c>
      <c r="K62" s="16">
        <f>K61-SUM(K63:K74)</f>
        <v>0</v>
      </c>
      <c r="L62" s="16">
        <f>L61-SUM(L63:L74)</f>
        <v>0</v>
      </c>
      <c r="M62" s="16">
        <f>M61-SUM(M63:M74)</f>
        <v>0</v>
      </c>
      <c r="N62" s="16">
        <f>N61-SUM(N63:N74)</f>
        <v>0</v>
      </c>
      <c r="O62" s="16">
        <f>O61-SUM(O63:O74)</f>
        <v>0</v>
      </c>
      <c r="P62" s="16">
        <f>P61-SUM(P63:P74)</f>
        <v>0</v>
      </c>
    </row>
    <row r="63" spans="1:16" x14ac:dyDescent="0.25">
      <c r="A63" s="11" t="str">
        <f>IF('Категории'!$B2="","",'Категории'!$B2)</f>
        <v>Зарплата</v>
      </c>
      <c r="B63" s="17">
        <f>IF($A63="","",SUM(E63:P63))</f>
        <v>245000</v>
      </c>
      <c r="C63" s="18">
        <f>IF(OR($A63="",$B$61=0),"",B63/$B$61)</f>
        <v>0.9502385292634682</v>
      </c>
      <c r="D63" s="24" t="str">
        <f>IF(OR(C63="",MAX($C$63:$C$74)=0),"",REPT("█",ROUND(C63/MAX($C$63:$C$74)*14,0)))</f>
        <v>██████████████</v>
      </c>
      <c r="E63" s="14">
        <f>IF($A63="","",SUMIFS('Операции'!$B:$B,'Операции'!$A:$A,"&gt;="&amp;DATE($B$4,1,1),'Операции'!$A:$A,"&lt;"&amp;DATE($B$4,2,1),'Операции'!$B:$B,"&gt;0",'Операции'!$C:$C,$A63)-SUMIFS('Операции'!$B:$B,'Операции'!$A:$A,"&gt;="&amp;DATE($B$4,1,1),'Операции'!$A:$A,"&lt;"&amp;DATE($B$4,2,1),'Операции'!$B:$B,"&gt;0",'Операции'!$C:$C,$A63,'Операции'!$F:$F,"&lt;&gt;"))</f>
        <v>0</v>
      </c>
      <c r="F63" s="14">
        <f>IF($A63="","",SUMIFS('Операции'!$B:$B,'Операции'!$A:$A,"&gt;="&amp;DATE($B$4,2,1),'Операции'!$A:$A,"&lt;"&amp;DATE($B$4,3,1),'Операции'!$B:$B,"&gt;0",'Операции'!$C:$C,$A63)-SUMIFS('Операции'!$B:$B,'Операции'!$A:$A,"&gt;="&amp;DATE($B$4,2,1),'Операции'!$A:$A,"&lt;"&amp;DATE($B$4,3,1),'Операции'!$B:$B,"&gt;0",'Операции'!$C:$C,$A63,'Операции'!$F:$F,"&lt;&gt;"))</f>
        <v>0</v>
      </c>
      <c r="G63" s="14">
        <f>IF($A63="","",SUMIFS('Операции'!$B:$B,'Операции'!$A:$A,"&gt;="&amp;DATE($B$4,3,1),'Операции'!$A:$A,"&lt;"&amp;DATE($B$4,4,1),'Операции'!$B:$B,"&gt;0",'Операции'!$C:$C,$A63)-SUMIFS('Операции'!$B:$B,'Операции'!$A:$A,"&gt;="&amp;DATE($B$4,3,1),'Операции'!$A:$A,"&lt;"&amp;DATE($B$4,4,1),'Операции'!$B:$B,"&gt;0",'Операции'!$C:$C,$A63,'Операции'!$F:$F,"&lt;&gt;"))</f>
        <v>0</v>
      </c>
      <c r="H63" s="14">
        <f>IF($A63="","",SUMIFS('Операции'!$B:$B,'Операции'!$A:$A,"&gt;="&amp;DATE($B$4,4,1),'Операции'!$A:$A,"&lt;"&amp;DATE($B$4,5,1),'Операции'!$B:$B,"&gt;0",'Операции'!$C:$C,$A63)-SUMIFS('Операции'!$B:$B,'Операции'!$A:$A,"&gt;="&amp;DATE($B$4,4,1),'Операции'!$A:$A,"&lt;"&amp;DATE($B$4,5,1),'Операции'!$B:$B,"&gt;0",'Операции'!$C:$C,$A63,'Операции'!$F:$F,"&lt;&gt;"))</f>
        <v>0</v>
      </c>
      <c r="I63" s="14">
        <f>IF($A63="","",SUMIFS('Операции'!$B:$B,'Операции'!$A:$A,"&gt;="&amp;DATE($B$4,5,1),'Операции'!$A:$A,"&lt;"&amp;DATE($B$4,6,1),'Операции'!$B:$B,"&gt;0",'Операции'!$C:$C,$A63)-SUMIFS('Операции'!$B:$B,'Операции'!$A:$A,"&gt;="&amp;DATE($B$4,5,1),'Операции'!$A:$A,"&lt;"&amp;DATE($B$4,6,1),'Операции'!$B:$B,"&gt;0",'Операции'!$C:$C,$A63,'Операции'!$F:$F,"&lt;&gt;"))</f>
        <v>0</v>
      </c>
      <c r="J63" s="14">
        <f>IF($A63="","",SUMIFS('Операции'!$B:$B,'Операции'!$A:$A,"&gt;="&amp;DATE($B$4,6,1),'Операции'!$A:$A,"&lt;"&amp;DATE($B$4,7,1),'Операции'!$B:$B,"&gt;0",'Операции'!$C:$C,$A63)-SUMIFS('Операции'!$B:$B,'Операции'!$A:$A,"&gt;="&amp;DATE($B$4,6,1),'Операции'!$A:$A,"&lt;"&amp;DATE($B$4,7,1),'Операции'!$B:$B,"&gt;0",'Операции'!$C:$C,$A63,'Операции'!$F:$F,"&lt;&gt;"))</f>
        <v>0</v>
      </c>
      <c r="K63" s="14">
        <f>IF($A63="","",SUMIFS('Операции'!$B:$B,'Операции'!$A:$A,"&gt;="&amp;DATE($B$4,7,1),'Операции'!$A:$A,"&lt;"&amp;DATE($B$4,8,1),'Операции'!$B:$B,"&gt;0",'Операции'!$C:$C,$A63)-SUMIFS('Операции'!$B:$B,'Операции'!$A:$A,"&gt;="&amp;DATE($B$4,7,1),'Операции'!$A:$A,"&lt;"&amp;DATE($B$4,8,1),'Операции'!$B:$B,"&gt;0",'Операции'!$C:$C,$A63,'Операции'!$F:$F,"&lt;&gt;"))</f>
        <v>100000</v>
      </c>
      <c r="L63" s="14">
        <f>IF($A63="","",SUMIFS('Операции'!$B:$B,'Операции'!$A:$A,"&gt;="&amp;DATE($B$4,8,1),'Операции'!$A:$A,"&lt;"&amp;DATE($B$4,9,1),'Операции'!$B:$B,"&gt;0",'Операции'!$C:$C,$A63)-SUMIFS('Операции'!$B:$B,'Операции'!$A:$A,"&gt;="&amp;DATE($B$4,8,1),'Операции'!$A:$A,"&lt;"&amp;DATE($B$4,9,1),'Операции'!$B:$B,"&gt;0",'Операции'!$C:$C,$A63,'Операции'!$F:$F,"&lt;&gt;"))</f>
        <v>100000</v>
      </c>
      <c r="M63" s="14">
        <f>IF($A63="","",SUMIFS('Операции'!$B:$B,'Операции'!$A:$A,"&gt;="&amp;DATE($B$4,9,1),'Операции'!$A:$A,"&lt;"&amp;DATE($B$4,10,1),'Операции'!$B:$B,"&gt;0",'Операции'!$C:$C,$A63)-SUMIFS('Операции'!$B:$B,'Операции'!$A:$A,"&gt;="&amp;DATE($B$4,9,1),'Операции'!$A:$A,"&lt;"&amp;DATE($B$4,10,1),'Операции'!$B:$B,"&gt;0",'Операции'!$C:$C,$A63,'Операции'!$F:$F,"&lt;&gt;"))</f>
        <v>45000</v>
      </c>
      <c r="N63" s="14">
        <f>IF($A63="","",SUMIFS('Операции'!$B:$B,'Операции'!$A:$A,"&gt;="&amp;DATE($B$4,10,1),'Операции'!$A:$A,"&lt;"&amp;DATE($B$4,11,1),'Операции'!$B:$B,"&gt;0",'Операции'!$C:$C,$A63)-SUMIFS('Операции'!$B:$B,'Операции'!$A:$A,"&gt;="&amp;DATE($B$4,10,1),'Операции'!$A:$A,"&lt;"&amp;DATE($B$4,11,1),'Операции'!$B:$B,"&gt;0",'Операции'!$C:$C,$A63,'Операции'!$F:$F,"&lt;&gt;"))</f>
        <v>0</v>
      </c>
      <c r="O63" s="14">
        <f>IF($A63="","",SUMIFS('Операции'!$B:$B,'Операции'!$A:$A,"&gt;="&amp;DATE($B$4,11,1),'Операции'!$A:$A,"&lt;"&amp;DATE($B$4,12,1),'Операции'!$B:$B,"&gt;0",'Операции'!$C:$C,$A63)-SUMIFS('Операции'!$B:$B,'Операции'!$A:$A,"&gt;="&amp;DATE($B$4,11,1),'Операции'!$A:$A,"&lt;"&amp;DATE($B$4,12,1),'Операции'!$B:$B,"&gt;0",'Операции'!$C:$C,$A63,'Операции'!$F:$F,"&lt;&gt;"))</f>
        <v>0</v>
      </c>
      <c r="P63" s="14">
        <f>IF($A63="","",SUMIFS('Операции'!$B:$B,'Операции'!$A:$A,"&gt;="&amp;DATE($B$4,12,1),'Операции'!$A:$A,"&lt;"&amp;DATE($B$4,13,1),'Операции'!$B:$B,"&gt;0",'Операции'!$C:$C,$A63)-SUMIFS('Операции'!$B:$B,'Операции'!$A:$A,"&gt;="&amp;DATE($B$4,12,1),'Операции'!$A:$A,"&lt;"&amp;DATE($B$4,13,1),'Операции'!$B:$B,"&gt;0",'Операции'!$C:$C,$A63,'Операции'!$F:$F,"&lt;&gt;"))</f>
        <v>0</v>
      </c>
    </row>
    <row r="64" spans="1:16" x14ac:dyDescent="0.25">
      <c r="A64" s="11" t="str">
        <f>IF('Категории'!$B3="","",'Категории'!$B3)</f>
        <v>Премия и бонусы</v>
      </c>
      <c r="B64" s="17">
        <f>IF($A64="","",SUM(E64:P64))</f>
        <v>0</v>
      </c>
      <c r="C64" s="18">
        <f>IF(OR($A64="",$B$61=0),"",B64/$B$61)</f>
        <v>0</v>
      </c>
      <c r="D64" s="24" t="str">
        <f>IF(OR(C64="",MAX($C$63:$C$74)=0),"",REPT("█",ROUND(C64/MAX($C$63:$C$74)*14,0)))</f>
        <v/>
      </c>
      <c r="E64" s="14">
        <f>IF($A64="","",SUMIFS('Операции'!$B:$B,'Операции'!$A:$A,"&gt;="&amp;DATE($B$4,1,1),'Операции'!$A:$A,"&lt;"&amp;DATE($B$4,2,1),'Операции'!$B:$B,"&gt;0",'Операции'!$C:$C,$A64)-SUMIFS('Операции'!$B:$B,'Операции'!$A:$A,"&gt;="&amp;DATE($B$4,1,1),'Операции'!$A:$A,"&lt;"&amp;DATE($B$4,2,1),'Операции'!$B:$B,"&gt;0",'Операции'!$C:$C,$A64,'Операции'!$F:$F,"&lt;&gt;"))</f>
        <v>0</v>
      </c>
      <c r="F64" s="14">
        <f>IF($A64="","",SUMIFS('Операции'!$B:$B,'Операции'!$A:$A,"&gt;="&amp;DATE($B$4,2,1),'Операции'!$A:$A,"&lt;"&amp;DATE($B$4,3,1),'Операции'!$B:$B,"&gt;0",'Операции'!$C:$C,$A64)-SUMIFS('Операции'!$B:$B,'Операции'!$A:$A,"&gt;="&amp;DATE($B$4,2,1),'Операции'!$A:$A,"&lt;"&amp;DATE($B$4,3,1),'Операции'!$B:$B,"&gt;0",'Операции'!$C:$C,$A64,'Операции'!$F:$F,"&lt;&gt;"))</f>
        <v>0</v>
      </c>
      <c r="G64" s="14">
        <f>IF($A64="","",SUMIFS('Операции'!$B:$B,'Операции'!$A:$A,"&gt;="&amp;DATE($B$4,3,1),'Операции'!$A:$A,"&lt;"&amp;DATE($B$4,4,1),'Операции'!$B:$B,"&gt;0",'Операции'!$C:$C,$A64)-SUMIFS('Операции'!$B:$B,'Операции'!$A:$A,"&gt;="&amp;DATE($B$4,3,1),'Операции'!$A:$A,"&lt;"&amp;DATE($B$4,4,1),'Операции'!$B:$B,"&gt;0",'Операции'!$C:$C,$A64,'Операции'!$F:$F,"&lt;&gt;"))</f>
        <v>0</v>
      </c>
      <c r="H64" s="14">
        <f>IF($A64="","",SUMIFS('Операции'!$B:$B,'Операции'!$A:$A,"&gt;="&amp;DATE($B$4,4,1),'Операции'!$A:$A,"&lt;"&amp;DATE($B$4,5,1),'Операции'!$B:$B,"&gt;0",'Операции'!$C:$C,$A64)-SUMIFS('Операции'!$B:$B,'Операции'!$A:$A,"&gt;="&amp;DATE($B$4,4,1),'Операции'!$A:$A,"&lt;"&amp;DATE($B$4,5,1),'Операции'!$B:$B,"&gt;0",'Операции'!$C:$C,$A64,'Операции'!$F:$F,"&lt;&gt;"))</f>
        <v>0</v>
      </c>
      <c r="I64" s="14">
        <f>IF($A64="","",SUMIFS('Операции'!$B:$B,'Операции'!$A:$A,"&gt;="&amp;DATE($B$4,5,1),'Операции'!$A:$A,"&lt;"&amp;DATE($B$4,6,1),'Операции'!$B:$B,"&gt;0",'Операции'!$C:$C,$A64)-SUMIFS('Операции'!$B:$B,'Операции'!$A:$A,"&gt;="&amp;DATE($B$4,5,1),'Операции'!$A:$A,"&lt;"&amp;DATE($B$4,6,1),'Операции'!$B:$B,"&gt;0",'Операции'!$C:$C,$A64,'Операции'!$F:$F,"&lt;&gt;"))</f>
        <v>0</v>
      </c>
      <c r="J64" s="14">
        <f>IF($A64="","",SUMIFS('Операции'!$B:$B,'Операции'!$A:$A,"&gt;="&amp;DATE($B$4,6,1),'Операции'!$A:$A,"&lt;"&amp;DATE($B$4,7,1),'Операции'!$B:$B,"&gt;0",'Операции'!$C:$C,$A64)-SUMIFS('Операции'!$B:$B,'Операции'!$A:$A,"&gt;="&amp;DATE($B$4,6,1),'Операции'!$A:$A,"&lt;"&amp;DATE($B$4,7,1),'Операции'!$B:$B,"&gt;0",'Операции'!$C:$C,$A64,'Операции'!$F:$F,"&lt;&gt;"))</f>
        <v>0</v>
      </c>
      <c r="K64" s="14">
        <f>IF($A64="","",SUMIFS('Операции'!$B:$B,'Операции'!$A:$A,"&gt;="&amp;DATE($B$4,7,1),'Операции'!$A:$A,"&lt;"&amp;DATE($B$4,8,1),'Операции'!$B:$B,"&gt;0",'Операции'!$C:$C,$A64)-SUMIFS('Операции'!$B:$B,'Операции'!$A:$A,"&gt;="&amp;DATE($B$4,7,1),'Операции'!$A:$A,"&lt;"&amp;DATE($B$4,8,1),'Операции'!$B:$B,"&gt;0",'Операции'!$C:$C,$A64,'Операции'!$F:$F,"&lt;&gt;"))</f>
        <v>0</v>
      </c>
      <c r="L64" s="14">
        <f>IF($A64="","",SUMIFS('Операции'!$B:$B,'Операции'!$A:$A,"&gt;="&amp;DATE($B$4,8,1),'Операции'!$A:$A,"&lt;"&amp;DATE($B$4,9,1),'Операции'!$B:$B,"&gt;0",'Операции'!$C:$C,$A64)-SUMIFS('Операции'!$B:$B,'Операции'!$A:$A,"&gt;="&amp;DATE($B$4,8,1),'Операции'!$A:$A,"&lt;"&amp;DATE($B$4,9,1),'Операции'!$B:$B,"&gt;0",'Операции'!$C:$C,$A64,'Операции'!$F:$F,"&lt;&gt;"))</f>
        <v>0</v>
      </c>
      <c r="M64" s="14">
        <f>IF($A64="","",SUMIFS('Операции'!$B:$B,'Операции'!$A:$A,"&gt;="&amp;DATE($B$4,9,1),'Операции'!$A:$A,"&lt;"&amp;DATE($B$4,10,1),'Операции'!$B:$B,"&gt;0",'Операции'!$C:$C,$A64)-SUMIFS('Операции'!$B:$B,'Операции'!$A:$A,"&gt;="&amp;DATE($B$4,9,1),'Операции'!$A:$A,"&lt;"&amp;DATE($B$4,10,1),'Операции'!$B:$B,"&gt;0",'Операции'!$C:$C,$A64,'Операции'!$F:$F,"&lt;&gt;"))</f>
        <v>0</v>
      </c>
      <c r="N64" s="14">
        <f>IF($A64="","",SUMIFS('Операции'!$B:$B,'Операции'!$A:$A,"&gt;="&amp;DATE($B$4,10,1),'Операции'!$A:$A,"&lt;"&amp;DATE($B$4,11,1),'Операции'!$B:$B,"&gt;0",'Операции'!$C:$C,$A64)-SUMIFS('Операции'!$B:$B,'Операции'!$A:$A,"&gt;="&amp;DATE($B$4,10,1),'Операции'!$A:$A,"&lt;"&amp;DATE($B$4,11,1),'Операции'!$B:$B,"&gt;0",'Операции'!$C:$C,$A64,'Операции'!$F:$F,"&lt;&gt;"))</f>
        <v>0</v>
      </c>
      <c r="O64" s="14">
        <f>IF($A64="","",SUMIFS('Операции'!$B:$B,'Операции'!$A:$A,"&gt;="&amp;DATE($B$4,11,1),'Операции'!$A:$A,"&lt;"&amp;DATE($B$4,12,1),'Операции'!$B:$B,"&gt;0",'Операции'!$C:$C,$A64)-SUMIFS('Операции'!$B:$B,'Операции'!$A:$A,"&gt;="&amp;DATE($B$4,11,1),'Операции'!$A:$A,"&lt;"&amp;DATE($B$4,12,1),'Операции'!$B:$B,"&gt;0",'Операции'!$C:$C,$A64,'Операции'!$F:$F,"&lt;&gt;"))</f>
        <v>0</v>
      </c>
      <c r="P64" s="14">
        <f>IF($A64="","",SUMIFS('Операции'!$B:$B,'Операции'!$A:$A,"&gt;="&amp;DATE($B$4,12,1),'Операции'!$A:$A,"&lt;"&amp;DATE($B$4,13,1),'Операции'!$B:$B,"&gt;0",'Операции'!$C:$C,$A64)-SUMIFS('Операции'!$B:$B,'Операции'!$A:$A,"&gt;="&amp;DATE($B$4,12,1),'Операции'!$A:$A,"&lt;"&amp;DATE($B$4,13,1),'Операции'!$B:$B,"&gt;0",'Операции'!$C:$C,$A64,'Операции'!$F:$F,"&lt;&gt;"))</f>
        <v>0</v>
      </c>
    </row>
    <row r="65" spans="1:16" x14ac:dyDescent="0.25">
      <c r="A65" s="11" t="str">
        <f>IF('Категории'!$B4="","",'Категории'!$B4)</f>
        <v>Подработка</v>
      </c>
      <c r="B65" s="17">
        <f>IF($A65="","",SUM(E65:P65))</f>
        <v>12000</v>
      </c>
      <c r="C65" s="18">
        <f>IF(OR($A65="",$B$61=0),"",B65/$B$61)</f>
        <v>0.04654229531086375</v>
      </c>
      <c r="D65" s="24" t="str">
        <f>IF(OR(C65="",MAX($C$63:$C$74)=0),"",REPT("█",ROUND(C65/MAX($C$63:$C$74)*14,0)))</f>
        <v>█</v>
      </c>
      <c r="E65" s="14">
        <f>IF($A65="","",SUMIFS('Операции'!$B:$B,'Операции'!$A:$A,"&gt;="&amp;DATE($B$4,1,1),'Операции'!$A:$A,"&lt;"&amp;DATE($B$4,2,1),'Операции'!$B:$B,"&gt;0",'Операции'!$C:$C,$A65)-SUMIFS('Операции'!$B:$B,'Операции'!$A:$A,"&gt;="&amp;DATE($B$4,1,1),'Операции'!$A:$A,"&lt;"&amp;DATE($B$4,2,1),'Операции'!$B:$B,"&gt;0",'Операции'!$C:$C,$A65,'Операции'!$F:$F,"&lt;&gt;"))</f>
        <v>0</v>
      </c>
      <c r="F65" s="14">
        <f>IF($A65="","",SUMIFS('Операции'!$B:$B,'Операции'!$A:$A,"&gt;="&amp;DATE($B$4,2,1),'Операции'!$A:$A,"&lt;"&amp;DATE($B$4,3,1),'Операции'!$B:$B,"&gt;0",'Операции'!$C:$C,$A65)-SUMIFS('Операции'!$B:$B,'Операции'!$A:$A,"&gt;="&amp;DATE($B$4,2,1),'Операции'!$A:$A,"&lt;"&amp;DATE($B$4,3,1),'Операции'!$B:$B,"&gt;0",'Операции'!$C:$C,$A65,'Операции'!$F:$F,"&lt;&gt;"))</f>
        <v>0</v>
      </c>
      <c r="G65" s="14">
        <f>IF($A65="","",SUMIFS('Операции'!$B:$B,'Операции'!$A:$A,"&gt;="&amp;DATE($B$4,3,1),'Операции'!$A:$A,"&lt;"&amp;DATE($B$4,4,1),'Операции'!$B:$B,"&gt;0",'Операции'!$C:$C,$A65)-SUMIFS('Операции'!$B:$B,'Операции'!$A:$A,"&gt;="&amp;DATE($B$4,3,1),'Операции'!$A:$A,"&lt;"&amp;DATE($B$4,4,1),'Операции'!$B:$B,"&gt;0",'Операции'!$C:$C,$A65,'Операции'!$F:$F,"&lt;&gt;"))</f>
        <v>0</v>
      </c>
      <c r="H65" s="14">
        <f>IF($A65="","",SUMIFS('Операции'!$B:$B,'Операции'!$A:$A,"&gt;="&amp;DATE($B$4,4,1),'Операции'!$A:$A,"&lt;"&amp;DATE($B$4,5,1),'Операции'!$B:$B,"&gt;0",'Операции'!$C:$C,$A65)-SUMIFS('Операции'!$B:$B,'Операции'!$A:$A,"&gt;="&amp;DATE($B$4,4,1),'Операции'!$A:$A,"&lt;"&amp;DATE($B$4,5,1),'Операции'!$B:$B,"&gt;0",'Операции'!$C:$C,$A65,'Операции'!$F:$F,"&lt;&gt;"))</f>
        <v>0</v>
      </c>
      <c r="I65" s="14">
        <f>IF($A65="","",SUMIFS('Операции'!$B:$B,'Операции'!$A:$A,"&gt;="&amp;DATE($B$4,5,1),'Операции'!$A:$A,"&lt;"&amp;DATE($B$4,6,1),'Операции'!$B:$B,"&gt;0",'Операции'!$C:$C,$A65)-SUMIFS('Операции'!$B:$B,'Операции'!$A:$A,"&gt;="&amp;DATE($B$4,5,1),'Операции'!$A:$A,"&lt;"&amp;DATE($B$4,6,1),'Операции'!$B:$B,"&gt;0",'Операции'!$C:$C,$A65,'Операции'!$F:$F,"&lt;&gt;"))</f>
        <v>0</v>
      </c>
      <c r="J65" s="14">
        <f>IF($A65="","",SUMIFS('Операции'!$B:$B,'Операции'!$A:$A,"&gt;="&amp;DATE($B$4,6,1),'Операции'!$A:$A,"&lt;"&amp;DATE($B$4,7,1),'Операции'!$B:$B,"&gt;0",'Операции'!$C:$C,$A65)-SUMIFS('Операции'!$B:$B,'Операции'!$A:$A,"&gt;="&amp;DATE($B$4,6,1),'Операции'!$A:$A,"&lt;"&amp;DATE($B$4,7,1),'Операции'!$B:$B,"&gt;0",'Операции'!$C:$C,$A65,'Операции'!$F:$F,"&lt;&gt;"))</f>
        <v>0</v>
      </c>
      <c r="K65" s="14">
        <f>IF($A65="","",SUMIFS('Операции'!$B:$B,'Операции'!$A:$A,"&gt;="&amp;DATE($B$4,7,1),'Операции'!$A:$A,"&lt;"&amp;DATE($B$4,8,1),'Операции'!$B:$B,"&gt;0",'Операции'!$C:$C,$A65)-SUMIFS('Операции'!$B:$B,'Операции'!$A:$A,"&gt;="&amp;DATE($B$4,7,1),'Операции'!$A:$A,"&lt;"&amp;DATE($B$4,8,1),'Операции'!$B:$B,"&gt;0",'Операции'!$C:$C,$A65,'Операции'!$F:$F,"&lt;&gt;"))</f>
        <v>0</v>
      </c>
      <c r="L65" s="14">
        <f>IF($A65="","",SUMIFS('Операции'!$B:$B,'Операции'!$A:$A,"&gt;="&amp;DATE($B$4,8,1),'Операции'!$A:$A,"&lt;"&amp;DATE($B$4,9,1),'Операции'!$B:$B,"&gt;0",'Операции'!$C:$C,$A65)-SUMIFS('Операции'!$B:$B,'Операции'!$A:$A,"&gt;="&amp;DATE($B$4,8,1),'Операции'!$A:$A,"&lt;"&amp;DATE($B$4,9,1),'Операции'!$B:$B,"&gt;0",'Операции'!$C:$C,$A65,'Операции'!$F:$F,"&lt;&gt;"))</f>
        <v>12000</v>
      </c>
      <c r="M65" s="14">
        <f>IF($A65="","",SUMIFS('Операции'!$B:$B,'Операции'!$A:$A,"&gt;="&amp;DATE($B$4,9,1),'Операции'!$A:$A,"&lt;"&amp;DATE($B$4,10,1),'Операции'!$B:$B,"&gt;0",'Операции'!$C:$C,$A65)-SUMIFS('Операции'!$B:$B,'Операции'!$A:$A,"&gt;="&amp;DATE($B$4,9,1),'Операции'!$A:$A,"&lt;"&amp;DATE($B$4,10,1),'Операции'!$B:$B,"&gt;0",'Операции'!$C:$C,$A65,'Операции'!$F:$F,"&lt;&gt;"))</f>
        <v>0</v>
      </c>
      <c r="N65" s="14">
        <f>IF($A65="","",SUMIFS('Операции'!$B:$B,'Операции'!$A:$A,"&gt;="&amp;DATE($B$4,10,1),'Операции'!$A:$A,"&lt;"&amp;DATE($B$4,11,1),'Операции'!$B:$B,"&gt;0",'Операции'!$C:$C,$A65)-SUMIFS('Операции'!$B:$B,'Операции'!$A:$A,"&gt;="&amp;DATE($B$4,10,1),'Операции'!$A:$A,"&lt;"&amp;DATE($B$4,11,1),'Операции'!$B:$B,"&gt;0",'Операции'!$C:$C,$A65,'Операции'!$F:$F,"&lt;&gt;"))</f>
        <v>0</v>
      </c>
      <c r="O65" s="14">
        <f>IF($A65="","",SUMIFS('Операции'!$B:$B,'Операции'!$A:$A,"&gt;="&amp;DATE($B$4,11,1),'Операции'!$A:$A,"&lt;"&amp;DATE($B$4,12,1),'Операции'!$B:$B,"&gt;0",'Операции'!$C:$C,$A65)-SUMIFS('Операции'!$B:$B,'Операции'!$A:$A,"&gt;="&amp;DATE($B$4,11,1),'Операции'!$A:$A,"&lt;"&amp;DATE($B$4,12,1),'Операции'!$B:$B,"&gt;0",'Операции'!$C:$C,$A65,'Операции'!$F:$F,"&lt;&gt;"))</f>
        <v>0</v>
      </c>
      <c r="P65" s="14">
        <f>IF($A65="","",SUMIFS('Операции'!$B:$B,'Операции'!$A:$A,"&gt;="&amp;DATE($B$4,12,1),'Операции'!$A:$A,"&lt;"&amp;DATE($B$4,13,1),'Операции'!$B:$B,"&gt;0",'Операции'!$C:$C,$A65)-SUMIFS('Операции'!$B:$B,'Операции'!$A:$A,"&gt;="&amp;DATE($B$4,12,1),'Операции'!$A:$A,"&lt;"&amp;DATE($B$4,13,1),'Операции'!$B:$B,"&gt;0",'Операции'!$C:$C,$A65,'Операции'!$F:$F,"&lt;&gt;"))</f>
        <v>0</v>
      </c>
    </row>
    <row r="66" spans="1:16" x14ac:dyDescent="0.25">
      <c r="A66" s="11" t="str">
        <f>IF('Категории'!$B5="","",'Категории'!$B5)</f>
        <v>Проценты по вкладу</v>
      </c>
      <c r="B66" s="17">
        <f>IF($A66="","",SUM(E66:P66))</f>
        <v>0</v>
      </c>
      <c r="C66" s="18">
        <f>IF(OR($A66="",$B$61=0),"",B66/$B$61)</f>
        <v>0</v>
      </c>
      <c r="D66" s="24" t="str">
        <f>IF(OR(C66="",MAX($C$63:$C$74)=0),"",REPT("█",ROUND(C66/MAX($C$63:$C$74)*14,0)))</f>
        <v/>
      </c>
      <c r="E66" s="14">
        <f>IF($A66="","",SUMIFS('Операции'!$B:$B,'Операции'!$A:$A,"&gt;="&amp;DATE($B$4,1,1),'Операции'!$A:$A,"&lt;"&amp;DATE($B$4,2,1),'Операции'!$B:$B,"&gt;0",'Операции'!$C:$C,$A66)-SUMIFS('Операции'!$B:$B,'Операции'!$A:$A,"&gt;="&amp;DATE($B$4,1,1),'Операции'!$A:$A,"&lt;"&amp;DATE($B$4,2,1),'Операции'!$B:$B,"&gt;0",'Операции'!$C:$C,$A66,'Операции'!$F:$F,"&lt;&gt;"))</f>
        <v>0</v>
      </c>
      <c r="F66" s="14">
        <f>IF($A66="","",SUMIFS('Операции'!$B:$B,'Операции'!$A:$A,"&gt;="&amp;DATE($B$4,2,1),'Операции'!$A:$A,"&lt;"&amp;DATE($B$4,3,1),'Операции'!$B:$B,"&gt;0",'Операции'!$C:$C,$A66)-SUMIFS('Операции'!$B:$B,'Операции'!$A:$A,"&gt;="&amp;DATE($B$4,2,1),'Операции'!$A:$A,"&lt;"&amp;DATE($B$4,3,1),'Операции'!$B:$B,"&gt;0",'Операции'!$C:$C,$A66,'Операции'!$F:$F,"&lt;&gt;"))</f>
        <v>0</v>
      </c>
      <c r="G66" s="14">
        <f>IF($A66="","",SUMIFS('Операции'!$B:$B,'Операции'!$A:$A,"&gt;="&amp;DATE($B$4,3,1),'Операции'!$A:$A,"&lt;"&amp;DATE($B$4,4,1),'Операции'!$B:$B,"&gt;0",'Операции'!$C:$C,$A66)-SUMIFS('Операции'!$B:$B,'Операции'!$A:$A,"&gt;="&amp;DATE($B$4,3,1),'Операции'!$A:$A,"&lt;"&amp;DATE($B$4,4,1),'Операции'!$B:$B,"&gt;0",'Операции'!$C:$C,$A66,'Операции'!$F:$F,"&lt;&gt;"))</f>
        <v>0</v>
      </c>
      <c r="H66" s="14">
        <f>IF($A66="","",SUMIFS('Операции'!$B:$B,'Операции'!$A:$A,"&gt;="&amp;DATE($B$4,4,1),'Операции'!$A:$A,"&lt;"&amp;DATE($B$4,5,1),'Операции'!$B:$B,"&gt;0",'Операции'!$C:$C,$A66)-SUMIFS('Операции'!$B:$B,'Операции'!$A:$A,"&gt;="&amp;DATE($B$4,4,1),'Операции'!$A:$A,"&lt;"&amp;DATE($B$4,5,1),'Операции'!$B:$B,"&gt;0",'Операции'!$C:$C,$A66,'Операции'!$F:$F,"&lt;&gt;"))</f>
        <v>0</v>
      </c>
      <c r="I66" s="14">
        <f>IF($A66="","",SUMIFS('Операции'!$B:$B,'Операции'!$A:$A,"&gt;="&amp;DATE($B$4,5,1),'Операции'!$A:$A,"&lt;"&amp;DATE($B$4,6,1),'Операции'!$B:$B,"&gt;0",'Операции'!$C:$C,$A66)-SUMIFS('Операции'!$B:$B,'Операции'!$A:$A,"&gt;="&amp;DATE($B$4,5,1),'Операции'!$A:$A,"&lt;"&amp;DATE($B$4,6,1),'Операции'!$B:$B,"&gt;0",'Операции'!$C:$C,$A66,'Операции'!$F:$F,"&lt;&gt;"))</f>
        <v>0</v>
      </c>
      <c r="J66" s="14">
        <f>IF($A66="","",SUMIFS('Операции'!$B:$B,'Операции'!$A:$A,"&gt;="&amp;DATE($B$4,6,1),'Операции'!$A:$A,"&lt;"&amp;DATE($B$4,7,1),'Операции'!$B:$B,"&gt;0",'Операции'!$C:$C,$A66)-SUMIFS('Операции'!$B:$B,'Операции'!$A:$A,"&gt;="&amp;DATE($B$4,6,1),'Операции'!$A:$A,"&lt;"&amp;DATE($B$4,7,1),'Операции'!$B:$B,"&gt;0",'Операции'!$C:$C,$A66,'Операции'!$F:$F,"&lt;&gt;"))</f>
        <v>0</v>
      </c>
      <c r="K66" s="14">
        <f>IF($A66="","",SUMIFS('Операции'!$B:$B,'Операции'!$A:$A,"&gt;="&amp;DATE($B$4,7,1),'Операции'!$A:$A,"&lt;"&amp;DATE($B$4,8,1),'Операции'!$B:$B,"&gt;0",'Операции'!$C:$C,$A66)-SUMIFS('Операции'!$B:$B,'Операции'!$A:$A,"&gt;="&amp;DATE($B$4,7,1),'Операции'!$A:$A,"&lt;"&amp;DATE($B$4,8,1),'Операции'!$B:$B,"&gt;0",'Операции'!$C:$C,$A66,'Операции'!$F:$F,"&lt;&gt;"))</f>
        <v>0</v>
      </c>
      <c r="L66" s="14">
        <f>IF($A66="","",SUMIFS('Операции'!$B:$B,'Операции'!$A:$A,"&gt;="&amp;DATE($B$4,8,1),'Операции'!$A:$A,"&lt;"&amp;DATE($B$4,9,1),'Операции'!$B:$B,"&gt;0",'Операции'!$C:$C,$A66)-SUMIFS('Операции'!$B:$B,'Операции'!$A:$A,"&gt;="&amp;DATE($B$4,8,1),'Операции'!$A:$A,"&lt;"&amp;DATE($B$4,9,1),'Операции'!$B:$B,"&gt;0",'Операции'!$C:$C,$A66,'Операции'!$F:$F,"&lt;&gt;"))</f>
        <v>0</v>
      </c>
      <c r="M66" s="14">
        <f>IF($A66="","",SUMIFS('Операции'!$B:$B,'Операции'!$A:$A,"&gt;="&amp;DATE($B$4,9,1),'Операции'!$A:$A,"&lt;"&amp;DATE($B$4,10,1),'Операции'!$B:$B,"&gt;0",'Операции'!$C:$C,$A66)-SUMIFS('Операции'!$B:$B,'Операции'!$A:$A,"&gt;="&amp;DATE($B$4,9,1),'Операции'!$A:$A,"&lt;"&amp;DATE($B$4,10,1),'Операции'!$B:$B,"&gt;0",'Операции'!$C:$C,$A66,'Операции'!$F:$F,"&lt;&gt;"))</f>
        <v>0</v>
      </c>
      <c r="N66" s="14">
        <f>IF($A66="","",SUMIFS('Операции'!$B:$B,'Операции'!$A:$A,"&gt;="&amp;DATE($B$4,10,1),'Операции'!$A:$A,"&lt;"&amp;DATE($B$4,11,1),'Операции'!$B:$B,"&gt;0",'Операции'!$C:$C,$A66)-SUMIFS('Операции'!$B:$B,'Операции'!$A:$A,"&gt;="&amp;DATE($B$4,10,1),'Операции'!$A:$A,"&lt;"&amp;DATE($B$4,11,1),'Операции'!$B:$B,"&gt;0",'Операции'!$C:$C,$A66,'Операции'!$F:$F,"&lt;&gt;"))</f>
        <v>0</v>
      </c>
      <c r="O66" s="14">
        <f>IF($A66="","",SUMIFS('Операции'!$B:$B,'Операции'!$A:$A,"&gt;="&amp;DATE($B$4,11,1),'Операции'!$A:$A,"&lt;"&amp;DATE($B$4,12,1),'Операции'!$B:$B,"&gt;0",'Операции'!$C:$C,$A66)-SUMIFS('Операции'!$B:$B,'Операции'!$A:$A,"&gt;="&amp;DATE($B$4,11,1),'Операции'!$A:$A,"&lt;"&amp;DATE($B$4,12,1),'Операции'!$B:$B,"&gt;0",'Операции'!$C:$C,$A66,'Операции'!$F:$F,"&lt;&gt;"))</f>
        <v>0</v>
      </c>
      <c r="P66" s="14">
        <f>IF($A66="","",SUMIFS('Операции'!$B:$B,'Операции'!$A:$A,"&gt;="&amp;DATE($B$4,12,1),'Операции'!$A:$A,"&lt;"&amp;DATE($B$4,13,1),'Операции'!$B:$B,"&gt;0",'Операции'!$C:$C,$A66)-SUMIFS('Операции'!$B:$B,'Операции'!$A:$A,"&gt;="&amp;DATE($B$4,12,1),'Операции'!$A:$A,"&lt;"&amp;DATE($B$4,13,1),'Операции'!$B:$B,"&gt;0",'Операции'!$C:$C,$A66,'Операции'!$F:$F,"&lt;&gt;"))</f>
        <v>0</v>
      </c>
    </row>
    <row r="67" spans="1:16" x14ac:dyDescent="0.25">
      <c r="A67" s="11" t="str">
        <f>IF('Категории'!$B6="","",'Категории'!$B6)</f>
        <v>Возврат и кешбэк</v>
      </c>
      <c r="B67" s="17">
        <f>IF($A67="","",SUM(E67:P67))</f>
        <v>830</v>
      </c>
      <c r="C67" s="18">
        <f>IF(OR($A67="",$B$61=0),"",B67/$B$61)</f>
        <v>0.0032191754256680758</v>
      </c>
      <c r="D67" s="24" t="str">
        <f>IF(OR(C67="",MAX($C$63:$C$74)=0),"",REPT("█",ROUND(C67/MAX($C$63:$C$74)*14,0)))</f>
        <v/>
      </c>
      <c r="E67" s="14">
        <f>IF($A67="","",SUMIFS('Операции'!$B:$B,'Операции'!$A:$A,"&gt;="&amp;DATE($B$4,1,1),'Операции'!$A:$A,"&lt;"&amp;DATE($B$4,2,1),'Операции'!$B:$B,"&gt;0",'Операции'!$C:$C,$A67)-SUMIFS('Операции'!$B:$B,'Операции'!$A:$A,"&gt;="&amp;DATE($B$4,1,1),'Операции'!$A:$A,"&lt;"&amp;DATE($B$4,2,1),'Операции'!$B:$B,"&gt;0",'Операции'!$C:$C,$A67,'Операции'!$F:$F,"&lt;&gt;"))</f>
        <v>0</v>
      </c>
      <c r="F67" s="14">
        <f>IF($A67="","",SUMIFS('Операции'!$B:$B,'Операции'!$A:$A,"&gt;="&amp;DATE($B$4,2,1),'Операции'!$A:$A,"&lt;"&amp;DATE($B$4,3,1),'Операции'!$B:$B,"&gt;0",'Операции'!$C:$C,$A67)-SUMIFS('Операции'!$B:$B,'Операции'!$A:$A,"&gt;="&amp;DATE($B$4,2,1),'Операции'!$A:$A,"&lt;"&amp;DATE($B$4,3,1),'Операции'!$B:$B,"&gt;0",'Операции'!$C:$C,$A67,'Операции'!$F:$F,"&lt;&gt;"))</f>
        <v>0</v>
      </c>
      <c r="G67" s="14">
        <f>IF($A67="","",SUMIFS('Операции'!$B:$B,'Операции'!$A:$A,"&gt;="&amp;DATE($B$4,3,1),'Операции'!$A:$A,"&lt;"&amp;DATE($B$4,4,1),'Операции'!$B:$B,"&gt;0",'Операции'!$C:$C,$A67)-SUMIFS('Операции'!$B:$B,'Операции'!$A:$A,"&gt;="&amp;DATE($B$4,3,1),'Операции'!$A:$A,"&lt;"&amp;DATE($B$4,4,1),'Операции'!$B:$B,"&gt;0",'Операции'!$C:$C,$A67,'Операции'!$F:$F,"&lt;&gt;"))</f>
        <v>0</v>
      </c>
      <c r="H67" s="14">
        <f>IF($A67="","",SUMIFS('Операции'!$B:$B,'Операции'!$A:$A,"&gt;="&amp;DATE($B$4,4,1),'Операции'!$A:$A,"&lt;"&amp;DATE($B$4,5,1),'Операции'!$B:$B,"&gt;0",'Операции'!$C:$C,$A67)-SUMIFS('Операции'!$B:$B,'Операции'!$A:$A,"&gt;="&amp;DATE($B$4,4,1),'Операции'!$A:$A,"&lt;"&amp;DATE($B$4,5,1),'Операции'!$B:$B,"&gt;0",'Операции'!$C:$C,$A67,'Операции'!$F:$F,"&lt;&gt;"))</f>
        <v>0</v>
      </c>
      <c r="I67" s="14">
        <f>IF($A67="","",SUMIFS('Операции'!$B:$B,'Операции'!$A:$A,"&gt;="&amp;DATE($B$4,5,1),'Операции'!$A:$A,"&lt;"&amp;DATE($B$4,6,1),'Операции'!$B:$B,"&gt;0",'Операции'!$C:$C,$A67)-SUMIFS('Операции'!$B:$B,'Операции'!$A:$A,"&gt;="&amp;DATE($B$4,5,1),'Операции'!$A:$A,"&lt;"&amp;DATE($B$4,6,1),'Операции'!$B:$B,"&gt;0",'Операции'!$C:$C,$A67,'Операции'!$F:$F,"&lt;&gt;"))</f>
        <v>0</v>
      </c>
      <c r="J67" s="14">
        <f>IF($A67="","",SUMIFS('Операции'!$B:$B,'Операции'!$A:$A,"&gt;="&amp;DATE($B$4,6,1),'Операции'!$A:$A,"&lt;"&amp;DATE($B$4,7,1),'Операции'!$B:$B,"&gt;0",'Операции'!$C:$C,$A67)-SUMIFS('Операции'!$B:$B,'Операции'!$A:$A,"&gt;="&amp;DATE($B$4,6,1),'Операции'!$A:$A,"&lt;"&amp;DATE($B$4,7,1),'Операции'!$B:$B,"&gt;0",'Операции'!$C:$C,$A67,'Операции'!$F:$F,"&lt;&gt;"))</f>
        <v>0</v>
      </c>
      <c r="K67" s="14">
        <f>IF($A67="","",SUMIFS('Операции'!$B:$B,'Операции'!$A:$A,"&gt;="&amp;DATE($B$4,7,1),'Операции'!$A:$A,"&lt;"&amp;DATE($B$4,8,1),'Операции'!$B:$B,"&gt;0",'Операции'!$C:$C,$A67)-SUMIFS('Операции'!$B:$B,'Операции'!$A:$A,"&gt;="&amp;DATE($B$4,7,1),'Операции'!$A:$A,"&lt;"&amp;DATE($B$4,8,1),'Операции'!$B:$B,"&gt;0",'Операции'!$C:$C,$A67,'Операции'!$F:$F,"&lt;&gt;"))</f>
        <v>0</v>
      </c>
      <c r="L67" s="14">
        <f>IF($A67="","",SUMIFS('Операции'!$B:$B,'Операции'!$A:$A,"&gt;="&amp;DATE($B$4,8,1),'Операции'!$A:$A,"&lt;"&amp;DATE($B$4,9,1),'Операции'!$B:$B,"&gt;0",'Операции'!$C:$C,$A67)-SUMIFS('Операции'!$B:$B,'Операции'!$A:$A,"&gt;="&amp;DATE($B$4,8,1),'Операции'!$A:$A,"&lt;"&amp;DATE($B$4,9,1),'Операции'!$B:$B,"&gt;0",'Операции'!$C:$C,$A67,'Операции'!$F:$F,"&lt;&gt;"))</f>
        <v>0</v>
      </c>
      <c r="M67" s="14">
        <f>IF($A67="","",SUMIFS('Операции'!$B:$B,'Операции'!$A:$A,"&gt;="&amp;DATE($B$4,9,1),'Операции'!$A:$A,"&lt;"&amp;DATE($B$4,10,1),'Операции'!$B:$B,"&gt;0",'Операции'!$C:$C,$A67)-SUMIFS('Операции'!$B:$B,'Операции'!$A:$A,"&gt;="&amp;DATE($B$4,9,1),'Операции'!$A:$A,"&lt;"&amp;DATE($B$4,10,1),'Операции'!$B:$B,"&gt;0",'Операции'!$C:$C,$A67,'Операции'!$F:$F,"&lt;&gt;"))</f>
        <v>830</v>
      </c>
      <c r="N67" s="14">
        <f>IF($A67="","",SUMIFS('Операции'!$B:$B,'Операции'!$A:$A,"&gt;="&amp;DATE($B$4,10,1),'Операции'!$A:$A,"&lt;"&amp;DATE($B$4,11,1),'Операции'!$B:$B,"&gt;0",'Операции'!$C:$C,$A67)-SUMIFS('Операции'!$B:$B,'Операции'!$A:$A,"&gt;="&amp;DATE($B$4,10,1),'Операции'!$A:$A,"&lt;"&amp;DATE($B$4,11,1),'Операции'!$B:$B,"&gt;0",'Операции'!$C:$C,$A67,'Операции'!$F:$F,"&lt;&gt;"))</f>
        <v>0</v>
      </c>
      <c r="O67" s="14">
        <f>IF($A67="","",SUMIFS('Операции'!$B:$B,'Операции'!$A:$A,"&gt;="&amp;DATE($B$4,11,1),'Операции'!$A:$A,"&lt;"&amp;DATE($B$4,12,1),'Операции'!$B:$B,"&gt;0",'Операции'!$C:$C,$A67)-SUMIFS('Операции'!$B:$B,'Операции'!$A:$A,"&gt;="&amp;DATE($B$4,11,1),'Операции'!$A:$A,"&lt;"&amp;DATE($B$4,12,1),'Операции'!$B:$B,"&gt;0",'Операции'!$C:$C,$A67,'Операции'!$F:$F,"&lt;&gt;"))</f>
        <v>0</v>
      </c>
      <c r="P67" s="14">
        <f>IF($A67="","",SUMIFS('Операции'!$B:$B,'Операции'!$A:$A,"&gt;="&amp;DATE($B$4,12,1),'Операции'!$A:$A,"&lt;"&amp;DATE($B$4,13,1),'Операции'!$B:$B,"&gt;0",'Операции'!$C:$C,$A67)-SUMIFS('Операции'!$B:$B,'Операции'!$A:$A,"&gt;="&amp;DATE($B$4,12,1),'Операции'!$A:$A,"&lt;"&amp;DATE($B$4,13,1),'Операции'!$B:$B,"&gt;0",'Операции'!$C:$C,$A67,'Операции'!$F:$F,"&lt;&gt;"))</f>
        <v>0</v>
      </c>
    </row>
    <row r="68" spans="1:16" x14ac:dyDescent="0.25">
      <c r="A68" s="11" t="str">
        <f>IF('Категории'!$B7="","",'Категории'!$B7)</f>
        <v>Прочие доходы</v>
      </c>
      <c r="B68" s="17">
        <f>IF($A68="","",SUM(E68:P68))</f>
        <v>0</v>
      </c>
      <c r="C68" s="18">
        <f>IF(OR($A68="",$B$61=0),"",B68/$B$61)</f>
        <v>0</v>
      </c>
      <c r="D68" s="24" t="str">
        <f>IF(OR(C68="",MAX($C$63:$C$74)=0),"",REPT("█",ROUND(C68/MAX($C$63:$C$74)*14,0)))</f>
        <v/>
      </c>
      <c r="E68" s="14">
        <f>IF($A68="","",SUMIFS('Операции'!$B:$B,'Операции'!$A:$A,"&gt;="&amp;DATE($B$4,1,1),'Операции'!$A:$A,"&lt;"&amp;DATE($B$4,2,1),'Операции'!$B:$B,"&gt;0",'Операции'!$C:$C,$A68)-SUMIFS('Операции'!$B:$B,'Операции'!$A:$A,"&gt;="&amp;DATE($B$4,1,1),'Операции'!$A:$A,"&lt;"&amp;DATE($B$4,2,1),'Операции'!$B:$B,"&gt;0",'Операции'!$C:$C,$A68,'Операции'!$F:$F,"&lt;&gt;"))</f>
        <v>0</v>
      </c>
      <c r="F68" s="14">
        <f>IF($A68="","",SUMIFS('Операции'!$B:$B,'Операции'!$A:$A,"&gt;="&amp;DATE($B$4,2,1),'Операции'!$A:$A,"&lt;"&amp;DATE($B$4,3,1),'Операции'!$B:$B,"&gt;0",'Операции'!$C:$C,$A68)-SUMIFS('Операции'!$B:$B,'Операции'!$A:$A,"&gt;="&amp;DATE($B$4,2,1),'Операции'!$A:$A,"&lt;"&amp;DATE($B$4,3,1),'Операции'!$B:$B,"&gt;0",'Операции'!$C:$C,$A68,'Операции'!$F:$F,"&lt;&gt;"))</f>
        <v>0</v>
      </c>
      <c r="G68" s="14">
        <f>IF($A68="","",SUMIFS('Операции'!$B:$B,'Операции'!$A:$A,"&gt;="&amp;DATE($B$4,3,1),'Операции'!$A:$A,"&lt;"&amp;DATE($B$4,4,1),'Операции'!$B:$B,"&gt;0",'Операции'!$C:$C,$A68)-SUMIFS('Операции'!$B:$B,'Операции'!$A:$A,"&gt;="&amp;DATE($B$4,3,1),'Операции'!$A:$A,"&lt;"&amp;DATE($B$4,4,1),'Операции'!$B:$B,"&gt;0",'Операции'!$C:$C,$A68,'Операции'!$F:$F,"&lt;&gt;"))</f>
        <v>0</v>
      </c>
      <c r="H68" s="14">
        <f>IF($A68="","",SUMIFS('Операции'!$B:$B,'Операции'!$A:$A,"&gt;="&amp;DATE($B$4,4,1),'Операции'!$A:$A,"&lt;"&amp;DATE($B$4,5,1),'Операции'!$B:$B,"&gt;0",'Операции'!$C:$C,$A68)-SUMIFS('Операции'!$B:$B,'Операции'!$A:$A,"&gt;="&amp;DATE($B$4,4,1),'Операции'!$A:$A,"&lt;"&amp;DATE($B$4,5,1),'Операции'!$B:$B,"&gt;0",'Операции'!$C:$C,$A68,'Операции'!$F:$F,"&lt;&gt;"))</f>
        <v>0</v>
      </c>
      <c r="I68" s="14">
        <f>IF($A68="","",SUMIFS('Операции'!$B:$B,'Операции'!$A:$A,"&gt;="&amp;DATE($B$4,5,1),'Операции'!$A:$A,"&lt;"&amp;DATE($B$4,6,1),'Операции'!$B:$B,"&gt;0",'Операции'!$C:$C,$A68)-SUMIFS('Операции'!$B:$B,'Операции'!$A:$A,"&gt;="&amp;DATE($B$4,5,1),'Операции'!$A:$A,"&lt;"&amp;DATE($B$4,6,1),'Операции'!$B:$B,"&gt;0",'Операции'!$C:$C,$A68,'Операции'!$F:$F,"&lt;&gt;"))</f>
        <v>0</v>
      </c>
      <c r="J68" s="14">
        <f>IF($A68="","",SUMIFS('Операции'!$B:$B,'Операции'!$A:$A,"&gt;="&amp;DATE($B$4,6,1),'Операции'!$A:$A,"&lt;"&amp;DATE($B$4,7,1),'Операции'!$B:$B,"&gt;0",'Операции'!$C:$C,$A68)-SUMIFS('Операции'!$B:$B,'Операции'!$A:$A,"&gt;="&amp;DATE($B$4,6,1),'Операции'!$A:$A,"&lt;"&amp;DATE($B$4,7,1),'Операции'!$B:$B,"&gt;0",'Операции'!$C:$C,$A68,'Операции'!$F:$F,"&lt;&gt;"))</f>
        <v>0</v>
      </c>
      <c r="K68" s="14">
        <f>IF($A68="","",SUMIFS('Операции'!$B:$B,'Операции'!$A:$A,"&gt;="&amp;DATE($B$4,7,1),'Операции'!$A:$A,"&lt;"&amp;DATE($B$4,8,1),'Операции'!$B:$B,"&gt;0",'Операции'!$C:$C,$A68)-SUMIFS('Операции'!$B:$B,'Операции'!$A:$A,"&gt;="&amp;DATE($B$4,7,1),'Операции'!$A:$A,"&lt;"&amp;DATE($B$4,8,1),'Операции'!$B:$B,"&gt;0",'Операции'!$C:$C,$A68,'Операции'!$F:$F,"&lt;&gt;"))</f>
        <v>0</v>
      </c>
      <c r="L68" s="14">
        <f>IF($A68="","",SUMIFS('Операции'!$B:$B,'Операции'!$A:$A,"&gt;="&amp;DATE($B$4,8,1),'Операции'!$A:$A,"&lt;"&amp;DATE($B$4,9,1),'Операции'!$B:$B,"&gt;0",'Операции'!$C:$C,$A68)-SUMIFS('Операции'!$B:$B,'Операции'!$A:$A,"&gt;="&amp;DATE($B$4,8,1),'Операции'!$A:$A,"&lt;"&amp;DATE($B$4,9,1),'Операции'!$B:$B,"&gt;0",'Операции'!$C:$C,$A68,'Операции'!$F:$F,"&lt;&gt;"))</f>
        <v>0</v>
      </c>
      <c r="M68" s="14">
        <f>IF($A68="","",SUMIFS('Операции'!$B:$B,'Операции'!$A:$A,"&gt;="&amp;DATE($B$4,9,1),'Операции'!$A:$A,"&lt;"&amp;DATE($B$4,10,1),'Операции'!$B:$B,"&gt;0",'Операции'!$C:$C,$A68)-SUMIFS('Операции'!$B:$B,'Операции'!$A:$A,"&gt;="&amp;DATE($B$4,9,1),'Операции'!$A:$A,"&lt;"&amp;DATE($B$4,10,1),'Операции'!$B:$B,"&gt;0",'Операции'!$C:$C,$A68,'Операции'!$F:$F,"&lt;&gt;"))</f>
        <v>0</v>
      </c>
      <c r="N68" s="14">
        <f>IF($A68="","",SUMIFS('Операции'!$B:$B,'Операции'!$A:$A,"&gt;="&amp;DATE($B$4,10,1),'Операции'!$A:$A,"&lt;"&amp;DATE($B$4,11,1),'Операции'!$B:$B,"&gt;0",'Операции'!$C:$C,$A68)-SUMIFS('Операции'!$B:$B,'Операции'!$A:$A,"&gt;="&amp;DATE($B$4,10,1),'Операции'!$A:$A,"&lt;"&amp;DATE($B$4,11,1),'Операции'!$B:$B,"&gt;0",'Операции'!$C:$C,$A68,'Операции'!$F:$F,"&lt;&gt;"))</f>
        <v>0</v>
      </c>
      <c r="O68" s="14">
        <f>IF($A68="","",SUMIFS('Операции'!$B:$B,'Операции'!$A:$A,"&gt;="&amp;DATE($B$4,11,1),'Операции'!$A:$A,"&lt;"&amp;DATE($B$4,12,1),'Операции'!$B:$B,"&gt;0",'Операции'!$C:$C,$A68)-SUMIFS('Операции'!$B:$B,'Операции'!$A:$A,"&gt;="&amp;DATE($B$4,11,1),'Операции'!$A:$A,"&lt;"&amp;DATE($B$4,12,1),'Операции'!$B:$B,"&gt;0",'Операции'!$C:$C,$A68,'Операции'!$F:$F,"&lt;&gt;"))</f>
        <v>0</v>
      </c>
      <c r="P68" s="14">
        <f>IF($A68="","",SUMIFS('Операции'!$B:$B,'Операции'!$A:$A,"&gt;="&amp;DATE($B$4,12,1),'Операции'!$A:$A,"&lt;"&amp;DATE($B$4,13,1),'Операции'!$B:$B,"&gt;0",'Операции'!$C:$C,$A68)-SUMIFS('Операции'!$B:$B,'Операции'!$A:$A,"&gt;="&amp;DATE($B$4,12,1),'Операции'!$A:$A,"&lt;"&amp;DATE($B$4,13,1),'Операции'!$B:$B,"&gt;0",'Операции'!$C:$C,$A68,'Операции'!$F:$F,"&lt;&gt;"))</f>
        <v>0</v>
      </c>
    </row>
    <row r="69" spans="1:16" x14ac:dyDescent="0.25">
      <c r="A69" t="str">
        <f>IF('Категории'!$B8="","",'Категории'!$B8)</f>
        <v/>
      </c>
      <c r="B69" s="20" t="str">
        <f>IF($A69="","",SUM(E69:P69))</f>
        <v/>
      </c>
      <c r="C69" s="21" t="str">
        <f>IF(OR($A69="",$B$61=0),"",B69/$B$61)</f>
        <v/>
      </c>
      <c r="D69" s="25" t="str">
        <f>IF(OR(C69="",MAX($C$63:$C$74)=0),"",REPT("█",ROUND(C69/MAX($C$63:$C$74)*14,0)))</f>
        <v/>
      </c>
      <c r="E69" s="23" t="str">
        <f>IF($A69="","",SUMIFS('Операции'!$B:$B,'Операции'!$A:$A,"&gt;="&amp;DATE($B$4,1,1),'Операции'!$A:$A,"&lt;"&amp;DATE($B$4,2,1),'Операции'!$B:$B,"&gt;0",'Операции'!$C:$C,$A69)-SUMIFS('Операции'!$B:$B,'Операции'!$A:$A,"&gt;="&amp;DATE($B$4,1,1),'Операции'!$A:$A,"&lt;"&amp;DATE($B$4,2,1),'Операции'!$B:$B,"&gt;0",'Операции'!$C:$C,$A69,'Операции'!$F:$F,"&lt;&gt;"))</f>
        <v/>
      </c>
      <c r="F69" s="23" t="str">
        <f>IF($A69="","",SUMIFS('Операции'!$B:$B,'Операции'!$A:$A,"&gt;="&amp;DATE($B$4,2,1),'Операции'!$A:$A,"&lt;"&amp;DATE($B$4,3,1),'Операции'!$B:$B,"&gt;0",'Операции'!$C:$C,$A69)-SUMIFS('Операции'!$B:$B,'Операции'!$A:$A,"&gt;="&amp;DATE($B$4,2,1),'Операции'!$A:$A,"&lt;"&amp;DATE($B$4,3,1),'Операции'!$B:$B,"&gt;0",'Операции'!$C:$C,$A69,'Операции'!$F:$F,"&lt;&gt;"))</f>
        <v/>
      </c>
      <c r="G69" s="23" t="str">
        <f>IF($A69="","",SUMIFS('Операции'!$B:$B,'Операции'!$A:$A,"&gt;="&amp;DATE($B$4,3,1),'Операции'!$A:$A,"&lt;"&amp;DATE($B$4,4,1),'Операции'!$B:$B,"&gt;0",'Операции'!$C:$C,$A69)-SUMIFS('Операции'!$B:$B,'Операции'!$A:$A,"&gt;="&amp;DATE($B$4,3,1),'Операции'!$A:$A,"&lt;"&amp;DATE($B$4,4,1),'Операции'!$B:$B,"&gt;0",'Операции'!$C:$C,$A69,'Операции'!$F:$F,"&lt;&gt;"))</f>
        <v/>
      </c>
      <c r="H69" s="23" t="str">
        <f>IF($A69="","",SUMIFS('Операции'!$B:$B,'Операции'!$A:$A,"&gt;="&amp;DATE($B$4,4,1),'Операции'!$A:$A,"&lt;"&amp;DATE($B$4,5,1),'Операции'!$B:$B,"&gt;0",'Операции'!$C:$C,$A69)-SUMIFS('Операции'!$B:$B,'Операции'!$A:$A,"&gt;="&amp;DATE($B$4,4,1),'Операции'!$A:$A,"&lt;"&amp;DATE($B$4,5,1),'Операции'!$B:$B,"&gt;0",'Операции'!$C:$C,$A69,'Операции'!$F:$F,"&lt;&gt;"))</f>
        <v/>
      </c>
      <c r="I69" s="23" t="str">
        <f>IF($A69="","",SUMIFS('Операции'!$B:$B,'Операции'!$A:$A,"&gt;="&amp;DATE($B$4,5,1),'Операции'!$A:$A,"&lt;"&amp;DATE($B$4,6,1),'Операции'!$B:$B,"&gt;0",'Операции'!$C:$C,$A69)-SUMIFS('Операции'!$B:$B,'Операции'!$A:$A,"&gt;="&amp;DATE($B$4,5,1),'Операции'!$A:$A,"&lt;"&amp;DATE($B$4,6,1),'Операции'!$B:$B,"&gt;0",'Операции'!$C:$C,$A69,'Операции'!$F:$F,"&lt;&gt;"))</f>
        <v/>
      </c>
      <c r="J69" s="23" t="str">
        <f>IF($A69="","",SUMIFS('Операции'!$B:$B,'Операции'!$A:$A,"&gt;="&amp;DATE($B$4,6,1),'Операции'!$A:$A,"&lt;"&amp;DATE($B$4,7,1),'Операции'!$B:$B,"&gt;0",'Операции'!$C:$C,$A69)-SUMIFS('Операции'!$B:$B,'Операции'!$A:$A,"&gt;="&amp;DATE($B$4,6,1),'Операции'!$A:$A,"&lt;"&amp;DATE($B$4,7,1),'Операции'!$B:$B,"&gt;0",'Операции'!$C:$C,$A69,'Операции'!$F:$F,"&lt;&gt;"))</f>
        <v/>
      </c>
      <c r="K69" s="23" t="str">
        <f>IF($A69="","",SUMIFS('Операции'!$B:$B,'Операции'!$A:$A,"&gt;="&amp;DATE($B$4,7,1),'Операции'!$A:$A,"&lt;"&amp;DATE($B$4,8,1),'Операции'!$B:$B,"&gt;0",'Операции'!$C:$C,$A69)-SUMIFS('Операции'!$B:$B,'Операции'!$A:$A,"&gt;="&amp;DATE($B$4,7,1),'Операции'!$A:$A,"&lt;"&amp;DATE($B$4,8,1),'Операции'!$B:$B,"&gt;0",'Операции'!$C:$C,$A69,'Операции'!$F:$F,"&lt;&gt;"))</f>
        <v/>
      </c>
      <c r="L69" s="23" t="str">
        <f>IF($A69="","",SUMIFS('Операции'!$B:$B,'Операции'!$A:$A,"&gt;="&amp;DATE($B$4,8,1),'Операции'!$A:$A,"&lt;"&amp;DATE($B$4,9,1),'Операции'!$B:$B,"&gt;0",'Операции'!$C:$C,$A69)-SUMIFS('Операции'!$B:$B,'Операции'!$A:$A,"&gt;="&amp;DATE($B$4,8,1),'Операции'!$A:$A,"&lt;"&amp;DATE($B$4,9,1),'Операции'!$B:$B,"&gt;0",'Операции'!$C:$C,$A69,'Операции'!$F:$F,"&lt;&gt;"))</f>
        <v/>
      </c>
      <c r="M69" s="23" t="str">
        <f>IF($A69="","",SUMIFS('Операции'!$B:$B,'Операции'!$A:$A,"&gt;="&amp;DATE($B$4,9,1),'Операции'!$A:$A,"&lt;"&amp;DATE($B$4,10,1),'Операции'!$B:$B,"&gt;0",'Операции'!$C:$C,$A69)-SUMIFS('Операции'!$B:$B,'Операции'!$A:$A,"&gt;="&amp;DATE($B$4,9,1),'Операции'!$A:$A,"&lt;"&amp;DATE($B$4,10,1),'Операции'!$B:$B,"&gt;0",'Операции'!$C:$C,$A69,'Операции'!$F:$F,"&lt;&gt;"))</f>
        <v/>
      </c>
      <c r="N69" s="23" t="str">
        <f>IF($A69="","",SUMIFS('Операции'!$B:$B,'Операции'!$A:$A,"&gt;="&amp;DATE($B$4,10,1),'Операции'!$A:$A,"&lt;"&amp;DATE($B$4,11,1),'Операции'!$B:$B,"&gt;0",'Операции'!$C:$C,$A69)-SUMIFS('Операции'!$B:$B,'Операции'!$A:$A,"&gt;="&amp;DATE($B$4,10,1),'Операции'!$A:$A,"&lt;"&amp;DATE($B$4,11,1),'Операции'!$B:$B,"&gt;0",'Операции'!$C:$C,$A69,'Операции'!$F:$F,"&lt;&gt;"))</f>
        <v/>
      </c>
      <c r="O69" s="23" t="str">
        <f>IF($A69="","",SUMIFS('Операции'!$B:$B,'Операции'!$A:$A,"&gt;="&amp;DATE($B$4,11,1),'Операции'!$A:$A,"&lt;"&amp;DATE($B$4,12,1),'Операции'!$B:$B,"&gt;0",'Операции'!$C:$C,$A69)-SUMIFS('Операции'!$B:$B,'Операции'!$A:$A,"&gt;="&amp;DATE($B$4,11,1),'Операции'!$A:$A,"&lt;"&amp;DATE($B$4,12,1),'Операции'!$B:$B,"&gt;0",'Операции'!$C:$C,$A69,'Операции'!$F:$F,"&lt;&gt;"))</f>
        <v/>
      </c>
      <c r="P69" s="23" t="str">
        <f>IF($A69="","",SUMIFS('Операции'!$B:$B,'Операции'!$A:$A,"&gt;="&amp;DATE($B$4,12,1),'Операции'!$A:$A,"&lt;"&amp;DATE($B$4,13,1),'Операции'!$B:$B,"&gt;0",'Операции'!$C:$C,$A69)-SUMIFS('Операции'!$B:$B,'Операции'!$A:$A,"&gt;="&amp;DATE($B$4,12,1),'Операции'!$A:$A,"&lt;"&amp;DATE($B$4,13,1),'Операции'!$B:$B,"&gt;0",'Операции'!$C:$C,$A69,'Операции'!$F:$F,"&lt;&gt;"))</f>
        <v/>
      </c>
    </row>
    <row r="70" spans="1:16" x14ac:dyDescent="0.25">
      <c r="A70" t="str">
        <f>IF('Категории'!$B9="","",'Категории'!$B9)</f>
        <v/>
      </c>
      <c r="B70" s="20" t="str">
        <f>IF($A70="","",SUM(E70:P70))</f>
        <v/>
      </c>
      <c r="C70" s="21" t="str">
        <f>IF(OR($A70="",$B$61=0),"",B70/$B$61)</f>
        <v/>
      </c>
      <c r="D70" s="25" t="str">
        <f>IF(OR(C70="",MAX($C$63:$C$74)=0),"",REPT("█",ROUND(C70/MAX($C$63:$C$74)*14,0)))</f>
        <v/>
      </c>
      <c r="E70" s="23" t="str">
        <f>IF($A70="","",SUMIFS('Операции'!$B:$B,'Операции'!$A:$A,"&gt;="&amp;DATE($B$4,1,1),'Операции'!$A:$A,"&lt;"&amp;DATE($B$4,2,1),'Операции'!$B:$B,"&gt;0",'Операции'!$C:$C,$A70)-SUMIFS('Операции'!$B:$B,'Операции'!$A:$A,"&gt;="&amp;DATE($B$4,1,1),'Операции'!$A:$A,"&lt;"&amp;DATE($B$4,2,1),'Операции'!$B:$B,"&gt;0",'Операции'!$C:$C,$A70,'Операции'!$F:$F,"&lt;&gt;"))</f>
        <v/>
      </c>
      <c r="F70" s="23" t="str">
        <f>IF($A70="","",SUMIFS('Операции'!$B:$B,'Операции'!$A:$A,"&gt;="&amp;DATE($B$4,2,1),'Операции'!$A:$A,"&lt;"&amp;DATE($B$4,3,1),'Операции'!$B:$B,"&gt;0",'Операции'!$C:$C,$A70)-SUMIFS('Операции'!$B:$B,'Операции'!$A:$A,"&gt;="&amp;DATE($B$4,2,1),'Операции'!$A:$A,"&lt;"&amp;DATE($B$4,3,1),'Операции'!$B:$B,"&gt;0",'Операции'!$C:$C,$A70,'Операции'!$F:$F,"&lt;&gt;"))</f>
        <v/>
      </c>
      <c r="G70" s="23" t="str">
        <f>IF($A70="","",SUMIFS('Операции'!$B:$B,'Операции'!$A:$A,"&gt;="&amp;DATE($B$4,3,1),'Операции'!$A:$A,"&lt;"&amp;DATE($B$4,4,1),'Операции'!$B:$B,"&gt;0",'Операции'!$C:$C,$A70)-SUMIFS('Операции'!$B:$B,'Операции'!$A:$A,"&gt;="&amp;DATE($B$4,3,1),'Операции'!$A:$A,"&lt;"&amp;DATE($B$4,4,1),'Операции'!$B:$B,"&gt;0",'Операции'!$C:$C,$A70,'Операции'!$F:$F,"&lt;&gt;"))</f>
        <v/>
      </c>
      <c r="H70" s="23" t="str">
        <f>IF($A70="","",SUMIFS('Операции'!$B:$B,'Операции'!$A:$A,"&gt;="&amp;DATE($B$4,4,1),'Операции'!$A:$A,"&lt;"&amp;DATE($B$4,5,1),'Операции'!$B:$B,"&gt;0",'Операции'!$C:$C,$A70)-SUMIFS('Операции'!$B:$B,'Операции'!$A:$A,"&gt;="&amp;DATE($B$4,4,1),'Операции'!$A:$A,"&lt;"&amp;DATE($B$4,5,1),'Операции'!$B:$B,"&gt;0",'Операции'!$C:$C,$A70,'Операции'!$F:$F,"&lt;&gt;"))</f>
        <v/>
      </c>
      <c r="I70" s="23" t="str">
        <f>IF($A70="","",SUMIFS('Операции'!$B:$B,'Операции'!$A:$A,"&gt;="&amp;DATE($B$4,5,1),'Операции'!$A:$A,"&lt;"&amp;DATE($B$4,6,1),'Операции'!$B:$B,"&gt;0",'Операции'!$C:$C,$A70)-SUMIFS('Операции'!$B:$B,'Операции'!$A:$A,"&gt;="&amp;DATE($B$4,5,1),'Операции'!$A:$A,"&lt;"&amp;DATE($B$4,6,1),'Операции'!$B:$B,"&gt;0",'Операции'!$C:$C,$A70,'Операции'!$F:$F,"&lt;&gt;"))</f>
        <v/>
      </c>
      <c r="J70" s="23" t="str">
        <f>IF($A70="","",SUMIFS('Операции'!$B:$B,'Операции'!$A:$A,"&gt;="&amp;DATE($B$4,6,1),'Операции'!$A:$A,"&lt;"&amp;DATE($B$4,7,1),'Операции'!$B:$B,"&gt;0",'Операции'!$C:$C,$A70)-SUMIFS('Операции'!$B:$B,'Операции'!$A:$A,"&gt;="&amp;DATE($B$4,6,1),'Операции'!$A:$A,"&lt;"&amp;DATE($B$4,7,1),'Операции'!$B:$B,"&gt;0",'Операции'!$C:$C,$A70,'Операции'!$F:$F,"&lt;&gt;"))</f>
        <v/>
      </c>
      <c r="K70" s="23" t="str">
        <f>IF($A70="","",SUMIFS('Операции'!$B:$B,'Операции'!$A:$A,"&gt;="&amp;DATE($B$4,7,1),'Операции'!$A:$A,"&lt;"&amp;DATE($B$4,8,1),'Операции'!$B:$B,"&gt;0",'Операции'!$C:$C,$A70)-SUMIFS('Операции'!$B:$B,'Операции'!$A:$A,"&gt;="&amp;DATE($B$4,7,1),'Операции'!$A:$A,"&lt;"&amp;DATE($B$4,8,1),'Операции'!$B:$B,"&gt;0",'Операции'!$C:$C,$A70,'Операции'!$F:$F,"&lt;&gt;"))</f>
        <v/>
      </c>
      <c r="L70" s="23" t="str">
        <f>IF($A70="","",SUMIFS('Операции'!$B:$B,'Операции'!$A:$A,"&gt;="&amp;DATE($B$4,8,1),'Операции'!$A:$A,"&lt;"&amp;DATE($B$4,9,1),'Операции'!$B:$B,"&gt;0",'Операции'!$C:$C,$A70)-SUMIFS('Операции'!$B:$B,'Операции'!$A:$A,"&gt;="&amp;DATE($B$4,8,1),'Операции'!$A:$A,"&lt;"&amp;DATE($B$4,9,1),'Операции'!$B:$B,"&gt;0",'Операции'!$C:$C,$A70,'Операции'!$F:$F,"&lt;&gt;"))</f>
        <v/>
      </c>
      <c r="M70" s="23" t="str">
        <f>IF($A70="","",SUMIFS('Операции'!$B:$B,'Операции'!$A:$A,"&gt;="&amp;DATE($B$4,9,1),'Операции'!$A:$A,"&lt;"&amp;DATE($B$4,10,1),'Операции'!$B:$B,"&gt;0",'Операции'!$C:$C,$A70)-SUMIFS('Операции'!$B:$B,'Операции'!$A:$A,"&gt;="&amp;DATE($B$4,9,1),'Операции'!$A:$A,"&lt;"&amp;DATE($B$4,10,1),'Операции'!$B:$B,"&gt;0",'Операции'!$C:$C,$A70,'Операции'!$F:$F,"&lt;&gt;"))</f>
        <v/>
      </c>
      <c r="N70" s="23" t="str">
        <f>IF($A70="","",SUMIFS('Операции'!$B:$B,'Операции'!$A:$A,"&gt;="&amp;DATE($B$4,10,1),'Операции'!$A:$A,"&lt;"&amp;DATE($B$4,11,1),'Операции'!$B:$B,"&gt;0",'Операции'!$C:$C,$A70)-SUMIFS('Операции'!$B:$B,'Операции'!$A:$A,"&gt;="&amp;DATE($B$4,10,1),'Операции'!$A:$A,"&lt;"&amp;DATE($B$4,11,1),'Операции'!$B:$B,"&gt;0",'Операции'!$C:$C,$A70,'Операции'!$F:$F,"&lt;&gt;"))</f>
        <v/>
      </c>
      <c r="O70" s="23" t="str">
        <f>IF($A70="","",SUMIFS('Операции'!$B:$B,'Операции'!$A:$A,"&gt;="&amp;DATE($B$4,11,1),'Операции'!$A:$A,"&lt;"&amp;DATE($B$4,12,1),'Операции'!$B:$B,"&gt;0",'Операции'!$C:$C,$A70)-SUMIFS('Операции'!$B:$B,'Операции'!$A:$A,"&gt;="&amp;DATE($B$4,11,1),'Операции'!$A:$A,"&lt;"&amp;DATE($B$4,12,1),'Операции'!$B:$B,"&gt;0",'Операции'!$C:$C,$A70,'Операции'!$F:$F,"&lt;&gt;"))</f>
        <v/>
      </c>
      <c r="P70" s="23" t="str">
        <f>IF($A70="","",SUMIFS('Операции'!$B:$B,'Операции'!$A:$A,"&gt;="&amp;DATE($B$4,12,1),'Операции'!$A:$A,"&lt;"&amp;DATE($B$4,13,1),'Операции'!$B:$B,"&gt;0",'Операции'!$C:$C,$A70)-SUMIFS('Операции'!$B:$B,'Операции'!$A:$A,"&gt;="&amp;DATE($B$4,12,1),'Операции'!$A:$A,"&lt;"&amp;DATE($B$4,13,1),'Операции'!$B:$B,"&gt;0",'Операции'!$C:$C,$A70,'Операции'!$F:$F,"&lt;&gt;"))</f>
        <v/>
      </c>
    </row>
    <row r="71" spans="1:16" x14ac:dyDescent="0.25">
      <c r="A71" t="str">
        <f>IF('Категории'!$B10="","",'Категории'!$B10)</f>
        <v/>
      </c>
      <c r="B71" s="20" t="str">
        <f>IF($A71="","",SUM(E71:P71))</f>
        <v/>
      </c>
      <c r="C71" s="21" t="str">
        <f>IF(OR($A71="",$B$61=0),"",B71/$B$61)</f>
        <v/>
      </c>
      <c r="D71" s="25" t="str">
        <f>IF(OR(C71="",MAX($C$63:$C$74)=0),"",REPT("█",ROUND(C71/MAX($C$63:$C$74)*14,0)))</f>
        <v/>
      </c>
      <c r="E71" s="23" t="str">
        <f>IF($A71="","",SUMIFS('Операции'!$B:$B,'Операции'!$A:$A,"&gt;="&amp;DATE($B$4,1,1),'Операции'!$A:$A,"&lt;"&amp;DATE($B$4,2,1),'Операции'!$B:$B,"&gt;0",'Операции'!$C:$C,$A71)-SUMIFS('Операции'!$B:$B,'Операции'!$A:$A,"&gt;="&amp;DATE($B$4,1,1),'Операции'!$A:$A,"&lt;"&amp;DATE($B$4,2,1),'Операции'!$B:$B,"&gt;0",'Операции'!$C:$C,$A71,'Операции'!$F:$F,"&lt;&gt;"))</f>
        <v/>
      </c>
      <c r="F71" s="23" t="str">
        <f>IF($A71="","",SUMIFS('Операции'!$B:$B,'Операции'!$A:$A,"&gt;="&amp;DATE($B$4,2,1),'Операции'!$A:$A,"&lt;"&amp;DATE($B$4,3,1),'Операции'!$B:$B,"&gt;0",'Операции'!$C:$C,$A71)-SUMIFS('Операции'!$B:$B,'Операции'!$A:$A,"&gt;="&amp;DATE($B$4,2,1),'Операции'!$A:$A,"&lt;"&amp;DATE($B$4,3,1),'Операции'!$B:$B,"&gt;0",'Операции'!$C:$C,$A71,'Операции'!$F:$F,"&lt;&gt;"))</f>
        <v/>
      </c>
      <c r="G71" s="23" t="str">
        <f>IF($A71="","",SUMIFS('Операции'!$B:$B,'Операции'!$A:$A,"&gt;="&amp;DATE($B$4,3,1),'Операции'!$A:$A,"&lt;"&amp;DATE($B$4,4,1),'Операции'!$B:$B,"&gt;0",'Операции'!$C:$C,$A71)-SUMIFS('Операции'!$B:$B,'Операции'!$A:$A,"&gt;="&amp;DATE($B$4,3,1),'Операции'!$A:$A,"&lt;"&amp;DATE($B$4,4,1),'Операции'!$B:$B,"&gt;0",'Операции'!$C:$C,$A71,'Операции'!$F:$F,"&lt;&gt;"))</f>
        <v/>
      </c>
      <c r="H71" s="23" t="str">
        <f>IF($A71="","",SUMIFS('Операции'!$B:$B,'Операции'!$A:$A,"&gt;="&amp;DATE($B$4,4,1),'Операции'!$A:$A,"&lt;"&amp;DATE($B$4,5,1),'Операции'!$B:$B,"&gt;0",'Операции'!$C:$C,$A71)-SUMIFS('Операции'!$B:$B,'Операции'!$A:$A,"&gt;="&amp;DATE($B$4,4,1),'Операции'!$A:$A,"&lt;"&amp;DATE($B$4,5,1),'Операции'!$B:$B,"&gt;0",'Операции'!$C:$C,$A71,'Операции'!$F:$F,"&lt;&gt;"))</f>
        <v/>
      </c>
      <c r="I71" s="23" t="str">
        <f>IF($A71="","",SUMIFS('Операции'!$B:$B,'Операции'!$A:$A,"&gt;="&amp;DATE($B$4,5,1),'Операции'!$A:$A,"&lt;"&amp;DATE($B$4,6,1),'Операции'!$B:$B,"&gt;0",'Операции'!$C:$C,$A71)-SUMIFS('Операции'!$B:$B,'Операции'!$A:$A,"&gt;="&amp;DATE($B$4,5,1),'Операции'!$A:$A,"&lt;"&amp;DATE($B$4,6,1),'Операции'!$B:$B,"&gt;0",'Операции'!$C:$C,$A71,'Операции'!$F:$F,"&lt;&gt;"))</f>
        <v/>
      </c>
      <c r="J71" s="23" t="str">
        <f>IF($A71="","",SUMIFS('Операции'!$B:$B,'Операции'!$A:$A,"&gt;="&amp;DATE($B$4,6,1),'Операции'!$A:$A,"&lt;"&amp;DATE($B$4,7,1),'Операции'!$B:$B,"&gt;0",'Операции'!$C:$C,$A71)-SUMIFS('Операции'!$B:$B,'Операции'!$A:$A,"&gt;="&amp;DATE($B$4,6,1),'Операции'!$A:$A,"&lt;"&amp;DATE($B$4,7,1),'Операции'!$B:$B,"&gt;0",'Операции'!$C:$C,$A71,'Операции'!$F:$F,"&lt;&gt;"))</f>
        <v/>
      </c>
      <c r="K71" s="23" t="str">
        <f>IF($A71="","",SUMIFS('Операции'!$B:$B,'Операции'!$A:$A,"&gt;="&amp;DATE($B$4,7,1),'Операции'!$A:$A,"&lt;"&amp;DATE($B$4,8,1),'Операции'!$B:$B,"&gt;0",'Операции'!$C:$C,$A71)-SUMIFS('Операции'!$B:$B,'Операции'!$A:$A,"&gt;="&amp;DATE($B$4,7,1),'Операции'!$A:$A,"&lt;"&amp;DATE($B$4,8,1),'Операции'!$B:$B,"&gt;0",'Операции'!$C:$C,$A71,'Операции'!$F:$F,"&lt;&gt;"))</f>
        <v/>
      </c>
      <c r="L71" s="23" t="str">
        <f>IF($A71="","",SUMIFS('Операции'!$B:$B,'Операции'!$A:$A,"&gt;="&amp;DATE($B$4,8,1),'Операции'!$A:$A,"&lt;"&amp;DATE($B$4,9,1),'Операции'!$B:$B,"&gt;0",'Операции'!$C:$C,$A71)-SUMIFS('Операции'!$B:$B,'Операции'!$A:$A,"&gt;="&amp;DATE($B$4,8,1),'Операции'!$A:$A,"&lt;"&amp;DATE($B$4,9,1),'Операции'!$B:$B,"&gt;0",'Операции'!$C:$C,$A71,'Операции'!$F:$F,"&lt;&gt;"))</f>
        <v/>
      </c>
      <c r="M71" s="23" t="str">
        <f>IF($A71="","",SUMIFS('Операции'!$B:$B,'Операции'!$A:$A,"&gt;="&amp;DATE($B$4,9,1),'Операции'!$A:$A,"&lt;"&amp;DATE($B$4,10,1),'Операции'!$B:$B,"&gt;0",'Операции'!$C:$C,$A71)-SUMIFS('Операции'!$B:$B,'Операции'!$A:$A,"&gt;="&amp;DATE($B$4,9,1),'Операции'!$A:$A,"&lt;"&amp;DATE($B$4,10,1),'Операции'!$B:$B,"&gt;0",'Операции'!$C:$C,$A71,'Операции'!$F:$F,"&lt;&gt;"))</f>
        <v/>
      </c>
      <c r="N71" s="23" t="str">
        <f>IF($A71="","",SUMIFS('Операции'!$B:$B,'Операции'!$A:$A,"&gt;="&amp;DATE($B$4,10,1),'Операции'!$A:$A,"&lt;"&amp;DATE($B$4,11,1),'Операции'!$B:$B,"&gt;0",'Операции'!$C:$C,$A71)-SUMIFS('Операции'!$B:$B,'Операции'!$A:$A,"&gt;="&amp;DATE($B$4,10,1),'Операции'!$A:$A,"&lt;"&amp;DATE($B$4,11,1),'Операции'!$B:$B,"&gt;0",'Операции'!$C:$C,$A71,'Операции'!$F:$F,"&lt;&gt;"))</f>
        <v/>
      </c>
      <c r="O71" s="23" t="str">
        <f>IF($A71="","",SUMIFS('Операции'!$B:$B,'Операции'!$A:$A,"&gt;="&amp;DATE($B$4,11,1),'Операции'!$A:$A,"&lt;"&amp;DATE($B$4,12,1),'Операции'!$B:$B,"&gt;0",'Операции'!$C:$C,$A71)-SUMIFS('Операции'!$B:$B,'Операции'!$A:$A,"&gt;="&amp;DATE($B$4,11,1),'Операции'!$A:$A,"&lt;"&amp;DATE($B$4,12,1),'Операции'!$B:$B,"&gt;0",'Операции'!$C:$C,$A71,'Операции'!$F:$F,"&lt;&gt;"))</f>
        <v/>
      </c>
      <c r="P71" s="23" t="str">
        <f>IF($A71="","",SUMIFS('Операции'!$B:$B,'Операции'!$A:$A,"&gt;="&amp;DATE($B$4,12,1),'Операции'!$A:$A,"&lt;"&amp;DATE($B$4,13,1),'Операции'!$B:$B,"&gt;0",'Операции'!$C:$C,$A71)-SUMIFS('Операции'!$B:$B,'Операции'!$A:$A,"&gt;="&amp;DATE($B$4,12,1),'Операции'!$A:$A,"&lt;"&amp;DATE($B$4,13,1),'Операции'!$B:$B,"&gt;0",'Операции'!$C:$C,$A71,'Операции'!$F:$F,"&lt;&gt;"))</f>
        <v/>
      </c>
    </row>
    <row r="72" spans="1:16" x14ac:dyDescent="0.25">
      <c r="A72" t="str">
        <f>IF('Категории'!$B11="","",'Категории'!$B11)</f>
        <v/>
      </c>
      <c r="B72" s="20" t="str">
        <f>IF($A72="","",SUM(E72:P72))</f>
        <v/>
      </c>
      <c r="C72" s="21" t="str">
        <f>IF(OR($A72="",$B$61=0),"",B72/$B$61)</f>
        <v/>
      </c>
      <c r="D72" s="25" t="str">
        <f>IF(OR(C72="",MAX($C$63:$C$74)=0),"",REPT("█",ROUND(C72/MAX($C$63:$C$74)*14,0)))</f>
        <v/>
      </c>
      <c r="E72" s="23" t="str">
        <f>IF($A72="","",SUMIFS('Операции'!$B:$B,'Операции'!$A:$A,"&gt;="&amp;DATE($B$4,1,1),'Операции'!$A:$A,"&lt;"&amp;DATE($B$4,2,1),'Операции'!$B:$B,"&gt;0",'Операции'!$C:$C,$A72)-SUMIFS('Операции'!$B:$B,'Операции'!$A:$A,"&gt;="&amp;DATE($B$4,1,1),'Операции'!$A:$A,"&lt;"&amp;DATE($B$4,2,1),'Операции'!$B:$B,"&gt;0",'Операции'!$C:$C,$A72,'Операции'!$F:$F,"&lt;&gt;"))</f>
        <v/>
      </c>
      <c r="F72" s="23" t="str">
        <f>IF($A72="","",SUMIFS('Операции'!$B:$B,'Операции'!$A:$A,"&gt;="&amp;DATE($B$4,2,1),'Операции'!$A:$A,"&lt;"&amp;DATE($B$4,3,1),'Операции'!$B:$B,"&gt;0",'Операции'!$C:$C,$A72)-SUMIFS('Операции'!$B:$B,'Операции'!$A:$A,"&gt;="&amp;DATE($B$4,2,1),'Операции'!$A:$A,"&lt;"&amp;DATE($B$4,3,1),'Операции'!$B:$B,"&gt;0",'Операции'!$C:$C,$A72,'Операции'!$F:$F,"&lt;&gt;"))</f>
        <v/>
      </c>
      <c r="G72" s="23" t="str">
        <f>IF($A72="","",SUMIFS('Операции'!$B:$B,'Операции'!$A:$A,"&gt;="&amp;DATE($B$4,3,1),'Операции'!$A:$A,"&lt;"&amp;DATE($B$4,4,1),'Операции'!$B:$B,"&gt;0",'Операции'!$C:$C,$A72)-SUMIFS('Операции'!$B:$B,'Операции'!$A:$A,"&gt;="&amp;DATE($B$4,3,1),'Операции'!$A:$A,"&lt;"&amp;DATE($B$4,4,1),'Операции'!$B:$B,"&gt;0",'Операции'!$C:$C,$A72,'Операции'!$F:$F,"&lt;&gt;"))</f>
        <v/>
      </c>
      <c r="H72" s="23" t="str">
        <f>IF($A72="","",SUMIFS('Операции'!$B:$B,'Операции'!$A:$A,"&gt;="&amp;DATE($B$4,4,1),'Операции'!$A:$A,"&lt;"&amp;DATE($B$4,5,1),'Операции'!$B:$B,"&gt;0",'Операции'!$C:$C,$A72)-SUMIFS('Операции'!$B:$B,'Операции'!$A:$A,"&gt;="&amp;DATE($B$4,4,1),'Операции'!$A:$A,"&lt;"&amp;DATE($B$4,5,1),'Операции'!$B:$B,"&gt;0",'Операции'!$C:$C,$A72,'Операции'!$F:$F,"&lt;&gt;"))</f>
        <v/>
      </c>
      <c r="I72" s="23" t="str">
        <f>IF($A72="","",SUMIFS('Операции'!$B:$B,'Операции'!$A:$A,"&gt;="&amp;DATE($B$4,5,1),'Операции'!$A:$A,"&lt;"&amp;DATE($B$4,6,1),'Операции'!$B:$B,"&gt;0",'Операции'!$C:$C,$A72)-SUMIFS('Операции'!$B:$B,'Операции'!$A:$A,"&gt;="&amp;DATE($B$4,5,1),'Операции'!$A:$A,"&lt;"&amp;DATE($B$4,6,1),'Операции'!$B:$B,"&gt;0",'Операции'!$C:$C,$A72,'Операции'!$F:$F,"&lt;&gt;"))</f>
        <v/>
      </c>
      <c r="J72" s="23" t="str">
        <f>IF($A72="","",SUMIFS('Операции'!$B:$B,'Операции'!$A:$A,"&gt;="&amp;DATE($B$4,6,1),'Операции'!$A:$A,"&lt;"&amp;DATE($B$4,7,1),'Операции'!$B:$B,"&gt;0",'Операции'!$C:$C,$A72)-SUMIFS('Операции'!$B:$B,'Операции'!$A:$A,"&gt;="&amp;DATE($B$4,6,1),'Операции'!$A:$A,"&lt;"&amp;DATE($B$4,7,1),'Операции'!$B:$B,"&gt;0",'Операции'!$C:$C,$A72,'Операции'!$F:$F,"&lt;&gt;"))</f>
        <v/>
      </c>
      <c r="K72" s="23" t="str">
        <f>IF($A72="","",SUMIFS('Операции'!$B:$B,'Операции'!$A:$A,"&gt;="&amp;DATE($B$4,7,1),'Операции'!$A:$A,"&lt;"&amp;DATE($B$4,8,1),'Операции'!$B:$B,"&gt;0",'Операции'!$C:$C,$A72)-SUMIFS('Операции'!$B:$B,'Операции'!$A:$A,"&gt;="&amp;DATE($B$4,7,1),'Операции'!$A:$A,"&lt;"&amp;DATE($B$4,8,1),'Операции'!$B:$B,"&gt;0",'Операции'!$C:$C,$A72,'Операции'!$F:$F,"&lt;&gt;"))</f>
        <v/>
      </c>
      <c r="L72" s="23" t="str">
        <f>IF($A72="","",SUMIFS('Операции'!$B:$B,'Операции'!$A:$A,"&gt;="&amp;DATE($B$4,8,1),'Операции'!$A:$A,"&lt;"&amp;DATE($B$4,9,1),'Операции'!$B:$B,"&gt;0",'Операции'!$C:$C,$A72)-SUMIFS('Операции'!$B:$B,'Операции'!$A:$A,"&gt;="&amp;DATE($B$4,8,1),'Операции'!$A:$A,"&lt;"&amp;DATE($B$4,9,1),'Операции'!$B:$B,"&gt;0",'Операции'!$C:$C,$A72,'Операции'!$F:$F,"&lt;&gt;"))</f>
        <v/>
      </c>
      <c r="M72" s="23" t="str">
        <f>IF($A72="","",SUMIFS('Операции'!$B:$B,'Операции'!$A:$A,"&gt;="&amp;DATE($B$4,9,1),'Операции'!$A:$A,"&lt;"&amp;DATE($B$4,10,1),'Операции'!$B:$B,"&gt;0",'Операции'!$C:$C,$A72)-SUMIFS('Операции'!$B:$B,'Операции'!$A:$A,"&gt;="&amp;DATE($B$4,9,1),'Операции'!$A:$A,"&lt;"&amp;DATE($B$4,10,1),'Операции'!$B:$B,"&gt;0",'Операции'!$C:$C,$A72,'Операции'!$F:$F,"&lt;&gt;"))</f>
        <v/>
      </c>
      <c r="N72" s="23" t="str">
        <f>IF($A72="","",SUMIFS('Операции'!$B:$B,'Операции'!$A:$A,"&gt;="&amp;DATE($B$4,10,1),'Операции'!$A:$A,"&lt;"&amp;DATE($B$4,11,1),'Операции'!$B:$B,"&gt;0",'Операции'!$C:$C,$A72)-SUMIFS('Операции'!$B:$B,'Операции'!$A:$A,"&gt;="&amp;DATE($B$4,10,1),'Операции'!$A:$A,"&lt;"&amp;DATE($B$4,11,1),'Операции'!$B:$B,"&gt;0",'Операции'!$C:$C,$A72,'Операции'!$F:$F,"&lt;&gt;"))</f>
        <v/>
      </c>
      <c r="O72" s="23" t="str">
        <f>IF($A72="","",SUMIFS('Операции'!$B:$B,'Операции'!$A:$A,"&gt;="&amp;DATE($B$4,11,1),'Операции'!$A:$A,"&lt;"&amp;DATE($B$4,12,1),'Операции'!$B:$B,"&gt;0",'Операции'!$C:$C,$A72)-SUMIFS('Операции'!$B:$B,'Операции'!$A:$A,"&gt;="&amp;DATE($B$4,11,1),'Операции'!$A:$A,"&lt;"&amp;DATE($B$4,12,1),'Операции'!$B:$B,"&gt;0",'Операции'!$C:$C,$A72,'Операции'!$F:$F,"&lt;&gt;"))</f>
        <v/>
      </c>
      <c r="P72" s="23" t="str">
        <f>IF($A72="","",SUMIFS('Операции'!$B:$B,'Операции'!$A:$A,"&gt;="&amp;DATE($B$4,12,1),'Операции'!$A:$A,"&lt;"&amp;DATE($B$4,13,1),'Операции'!$B:$B,"&gt;0",'Операции'!$C:$C,$A72)-SUMIFS('Операции'!$B:$B,'Операции'!$A:$A,"&gt;="&amp;DATE($B$4,12,1),'Операции'!$A:$A,"&lt;"&amp;DATE($B$4,13,1),'Операции'!$B:$B,"&gt;0",'Операции'!$C:$C,$A72,'Операции'!$F:$F,"&lt;&gt;"))</f>
        <v/>
      </c>
    </row>
    <row r="73" spans="1:16" x14ac:dyDescent="0.25">
      <c r="A73" t="str">
        <f>IF('Категории'!$B12="","",'Категории'!$B12)</f>
        <v/>
      </c>
      <c r="B73" s="20" t="str">
        <f>IF($A73="","",SUM(E73:P73))</f>
        <v/>
      </c>
      <c r="C73" s="21" t="str">
        <f>IF(OR($A73="",$B$61=0),"",B73/$B$61)</f>
        <v/>
      </c>
      <c r="D73" s="25" t="str">
        <f>IF(OR(C73="",MAX($C$63:$C$74)=0),"",REPT("█",ROUND(C73/MAX($C$63:$C$74)*14,0)))</f>
        <v/>
      </c>
      <c r="E73" s="23" t="str">
        <f>IF($A73="","",SUMIFS('Операции'!$B:$B,'Операции'!$A:$A,"&gt;="&amp;DATE($B$4,1,1),'Операции'!$A:$A,"&lt;"&amp;DATE($B$4,2,1),'Операции'!$B:$B,"&gt;0",'Операции'!$C:$C,$A73)-SUMIFS('Операции'!$B:$B,'Операции'!$A:$A,"&gt;="&amp;DATE($B$4,1,1),'Операции'!$A:$A,"&lt;"&amp;DATE($B$4,2,1),'Операции'!$B:$B,"&gt;0",'Операции'!$C:$C,$A73,'Операции'!$F:$F,"&lt;&gt;"))</f>
        <v/>
      </c>
      <c r="F73" s="23" t="str">
        <f>IF($A73="","",SUMIFS('Операции'!$B:$B,'Операции'!$A:$A,"&gt;="&amp;DATE($B$4,2,1),'Операции'!$A:$A,"&lt;"&amp;DATE($B$4,3,1),'Операции'!$B:$B,"&gt;0",'Операции'!$C:$C,$A73)-SUMIFS('Операции'!$B:$B,'Операции'!$A:$A,"&gt;="&amp;DATE($B$4,2,1),'Операции'!$A:$A,"&lt;"&amp;DATE($B$4,3,1),'Операции'!$B:$B,"&gt;0",'Операции'!$C:$C,$A73,'Операции'!$F:$F,"&lt;&gt;"))</f>
        <v/>
      </c>
      <c r="G73" s="23" t="str">
        <f>IF($A73="","",SUMIFS('Операции'!$B:$B,'Операции'!$A:$A,"&gt;="&amp;DATE($B$4,3,1),'Операции'!$A:$A,"&lt;"&amp;DATE($B$4,4,1),'Операции'!$B:$B,"&gt;0",'Операции'!$C:$C,$A73)-SUMIFS('Операции'!$B:$B,'Операции'!$A:$A,"&gt;="&amp;DATE($B$4,3,1),'Операции'!$A:$A,"&lt;"&amp;DATE($B$4,4,1),'Операции'!$B:$B,"&gt;0",'Операции'!$C:$C,$A73,'Операции'!$F:$F,"&lt;&gt;"))</f>
        <v/>
      </c>
      <c r="H73" s="23" t="str">
        <f>IF($A73="","",SUMIFS('Операции'!$B:$B,'Операции'!$A:$A,"&gt;="&amp;DATE($B$4,4,1),'Операции'!$A:$A,"&lt;"&amp;DATE($B$4,5,1),'Операции'!$B:$B,"&gt;0",'Операции'!$C:$C,$A73)-SUMIFS('Операции'!$B:$B,'Операции'!$A:$A,"&gt;="&amp;DATE($B$4,4,1),'Операции'!$A:$A,"&lt;"&amp;DATE($B$4,5,1),'Операции'!$B:$B,"&gt;0",'Операции'!$C:$C,$A73,'Операции'!$F:$F,"&lt;&gt;"))</f>
        <v/>
      </c>
      <c r="I73" s="23" t="str">
        <f>IF($A73="","",SUMIFS('Операции'!$B:$B,'Операции'!$A:$A,"&gt;="&amp;DATE($B$4,5,1),'Операции'!$A:$A,"&lt;"&amp;DATE($B$4,6,1),'Операции'!$B:$B,"&gt;0",'Операции'!$C:$C,$A73)-SUMIFS('Операции'!$B:$B,'Операции'!$A:$A,"&gt;="&amp;DATE($B$4,5,1),'Операции'!$A:$A,"&lt;"&amp;DATE($B$4,6,1),'Операции'!$B:$B,"&gt;0",'Операции'!$C:$C,$A73,'Операции'!$F:$F,"&lt;&gt;"))</f>
        <v/>
      </c>
      <c r="J73" s="23" t="str">
        <f>IF($A73="","",SUMIFS('Операции'!$B:$B,'Операции'!$A:$A,"&gt;="&amp;DATE($B$4,6,1),'Операции'!$A:$A,"&lt;"&amp;DATE($B$4,7,1),'Операции'!$B:$B,"&gt;0",'Операции'!$C:$C,$A73)-SUMIFS('Операции'!$B:$B,'Операции'!$A:$A,"&gt;="&amp;DATE($B$4,6,1),'Операции'!$A:$A,"&lt;"&amp;DATE($B$4,7,1),'Операции'!$B:$B,"&gt;0",'Операции'!$C:$C,$A73,'Операции'!$F:$F,"&lt;&gt;"))</f>
        <v/>
      </c>
      <c r="K73" s="23" t="str">
        <f>IF($A73="","",SUMIFS('Операции'!$B:$B,'Операции'!$A:$A,"&gt;="&amp;DATE($B$4,7,1),'Операции'!$A:$A,"&lt;"&amp;DATE($B$4,8,1),'Операции'!$B:$B,"&gt;0",'Операции'!$C:$C,$A73)-SUMIFS('Операции'!$B:$B,'Операции'!$A:$A,"&gt;="&amp;DATE($B$4,7,1),'Операции'!$A:$A,"&lt;"&amp;DATE($B$4,8,1),'Операции'!$B:$B,"&gt;0",'Операции'!$C:$C,$A73,'Операции'!$F:$F,"&lt;&gt;"))</f>
        <v/>
      </c>
      <c r="L73" s="23" t="str">
        <f>IF($A73="","",SUMIFS('Операции'!$B:$B,'Операции'!$A:$A,"&gt;="&amp;DATE($B$4,8,1),'Операции'!$A:$A,"&lt;"&amp;DATE($B$4,9,1),'Операции'!$B:$B,"&gt;0",'Операции'!$C:$C,$A73)-SUMIFS('Операции'!$B:$B,'Операции'!$A:$A,"&gt;="&amp;DATE($B$4,8,1),'Операции'!$A:$A,"&lt;"&amp;DATE($B$4,9,1),'Операции'!$B:$B,"&gt;0",'Операции'!$C:$C,$A73,'Операции'!$F:$F,"&lt;&gt;"))</f>
        <v/>
      </c>
      <c r="M73" s="23" t="str">
        <f>IF($A73="","",SUMIFS('Операции'!$B:$B,'Операции'!$A:$A,"&gt;="&amp;DATE($B$4,9,1),'Операции'!$A:$A,"&lt;"&amp;DATE($B$4,10,1),'Операции'!$B:$B,"&gt;0",'Операции'!$C:$C,$A73)-SUMIFS('Операции'!$B:$B,'Операции'!$A:$A,"&gt;="&amp;DATE($B$4,9,1),'Операции'!$A:$A,"&lt;"&amp;DATE($B$4,10,1),'Операции'!$B:$B,"&gt;0",'Операции'!$C:$C,$A73,'Операции'!$F:$F,"&lt;&gt;"))</f>
        <v/>
      </c>
      <c r="N73" s="23" t="str">
        <f>IF($A73="","",SUMIFS('Операции'!$B:$B,'Операции'!$A:$A,"&gt;="&amp;DATE($B$4,10,1),'Операции'!$A:$A,"&lt;"&amp;DATE($B$4,11,1),'Операции'!$B:$B,"&gt;0",'Операции'!$C:$C,$A73)-SUMIFS('Операции'!$B:$B,'Операции'!$A:$A,"&gt;="&amp;DATE($B$4,10,1),'Операции'!$A:$A,"&lt;"&amp;DATE($B$4,11,1),'Операции'!$B:$B,"&gt;0",'Операции'!$C:$C,$A73,'Операции'!$F:$F,"&lt;&gt;"))</f>
        <v/>
      </c>
      <c r="O73" s="23" t="str">
        <f>IF($A73="","",SUMIFS('Операции'!$B:$B,'Операции'!$A:$A,"&gt;="&amp;DATE($B$4,11,1),'Операции'!$A:$A,"&lt;"&amp;DATE($B$4,12,1),'Операции'!$B:$B,"&gt;0",'Операции'!$C:$C,$A73)-SUMIFS('Операции'!$B:$B,'Операции'!$A:$A,"&gt;="&amp;DATE($B$4,11,1),'Операции'!$A:$A,"&lt;"&amp;DATE($B$4,12,1),'Операции'!$B:$B,"&gt;0",'Операции'!$C:$C,$A73,'Операции'!$F:$F,"&lt;&gt;"))</f>
        <v/>
      </c>
      <c r="P73" s="23" t="str">
        <f>IF($A73="","",SUMIFS('Операции'!$B:$B,'Операции'!$A:$A,"&gt;="&amp;DATE($B$4,12,1),'Операции'!$A:$A,"&lt;"&amp;DATE($B$4,13,1),'Операции'!$B:$B,"&gt;0",'Операции'!$C:$C,$A73)-SUMIFS('Операции'!$B:$B,'Операции'!$A:$A,"&gt;="&amp;DATE($B$4,12,1),'Операции'!$A:$A,"&lt;"&amp;DATE($B$4,13,1),'Операции'!$B:$B,"&gt;0",'Операции'!$C:$C,$A73,'Операции'!$F:$F,"&lt;&gt;"))</f>
        <v/>
      </c>
    </row>
    <row r="74" spans="1:16" x14ac:dyDescent="0.25">
      <c r="A74" t="str">
        <f>IF('Категории'!$B13="","",'Категории'!$B13)</f>
        <v/>
      </c>
      <c r="B74" s="20" t="str">
        <f>IF($A74="","",SUM(E74:P74))</f>
        <v/>
      </c>
      <c r="C74" s="21" t="str">
        <f>IF(OR($A74="",$B$61=0),"",B74/$B$61)</f>
        <v/>
      </c>
      <c r="D74" s="25" t="str">
        <f>IF(OR(C74="",MAX($C$63:$C$74)=0),"",REPT("█",ROUND(C74/MAX($C$63:$C$74)*14,0)))</f>
        <v/>
      </c>
      <c r="E74" s="23" t="str">
        <f>IF($A74="","",SUMIFS('Операции'!$B:$B,'Операции'!$A:$A,"&gt;="&amp;DATE($B$4,1,1),'Операции'!$A:$A,"&lt;"&amp;DATE($B$4,2,1),'Операции'!$B:$B,"&gt;0",'Операции'!$C:$C,$A74)-SUMIFS('Операции'!$B:$B,'Операции'!$A:$A,"&gt;="&amp;DATE($B$4,1,1),'Операции'!$A:$A,"&lt;"&amp;DATE($B$4,2,1),'Операции'!$B:$B,"&gt;0",'Операции'!$C:$C,$A74,'Операции'!$F:$F,"&lt;&gt;"))</f>
        <v/>
      </c>
      <c r="F74" s="23" t="str">
        <f>IF($A74="","",SUMIFS('Операции'!$B:$B,'Операции'!$A:$A,"&gt;="&amp;DATE($B$4,2,1),'Операции'!$A:$A,"&lt;"&amp;DATE($B$4,3,1),'Операции'!$B:$B,"&gt;0",'Операции'!$C:$C,$A74)-SUMIFS('Операции'!$B:$B,'Операции'!$A:$A,"&gt;="&amp;DATE($B$4,2,1),'Операции'!$A:$A,"&lt;"&amp;DATE($B$4,3,1),'Операции'!$B:$B,"&gt;0",'Операции'!$C:$C,$A74,'Операции'!$F:$F,"&lt;&gt;"))</f>
        <v/>
      </c>
      <c r="G74" s="23" t="str">
        <f>IF($A74="","",SUMIFS('Операции'!$B:$B,'Операции'!$A:$A,"&gt;="&amp;DATE($B$4,3,1),'Операции'!$A:$A,"&lt;"&amp;DATE($B$4,4,1),'Операции'!$B:$B,"&gt;0",'Операции'!$C:$C,$A74)-SUMIFS('Операции'!$B:$B,'Операции'!$A:$A,"&gt;="&amp;DATE($B$4,3,1),'Операции'!$A:$A,"&lt;"&amp;DATE($B$4,4,1),'Операции'!$B:$B,"&gt;0",'Операции'!$C:$C,$A74,'Операции'!$F:$F,"&lt;&gt;"))</f>
        <v/>
      </c>
      <c r="H74" s="23" t="str">
        <f>IF($A74="","",SUMIFS('Операции'!$B:$B,'Операции'!$A:$A,"&gt;="&amp;DATE($B$4,4,1),'Операции'!$A:$A,"&lt;"&amp;DATE($B$4,5,1),'Операции'!$B:$B,"&gt;0",'Операции'!$C:$C,$A74)-SUMIFS('Операции'!$B:$B,'Операции'!$A:$A,"&gt;="&amp;DATE($B$4,4,1),'Операции'!$A:$A,"&lt;"&amp;DATE($B$4,5,1),'Операции'!$B:$B,"&gt;0",'Операции'!$C:$C,$A74,'Операции'!$F:$F,"&lt;&gt;"))</f>
        <v/>
      </c>
      <c r="I74" s="23" t="str">
        <f>IF($A74="","",SUMIFS('Операции'!$B:$B,'Операции'!$A:$A,"&gt;="&amp;DATE($B$4,5,1),'Операции'!$A:$A,"&lt;"&amp;DATE($B$4,6,1),'Операции'!$B:$B,"&gt;0",'Операции'!$C:$C,$A74)-SUMIFS('Операции'!$B:$B,'Операции'!$A:$A,"&gt;="&amp;DATE($B$4,5,1),'Операции'!$A:$A,"&lt;"&amp;DATE($B$4,6,1),'Операции'!$B:$B,"&gt;0",'Операции'!$C:$C,$A74,'Операции'!$F:$F,"&lt;&gt;"))</f>
        <v/>
      </c>
      <c r="J74" s="23" t="str">
        <f>IF($A74="","",SUMIFS('Операции'!$B:$B,'Операции'!$A:$A,"&gt;="&amp;DATE($B$4,6,1),'Операции'!$A:$A,"&lt;"&amp;DATE($B$4,7,1),'Операции'!$B:$B,"&gt;0",'Операции'!$C:$C,$A74)-SUMIFS('Операции'!$B:$B,'Операции'!$A:$A,"&gt;="&amp;DATE($B$4,6,1),'Операции'!$A:$A,"&lt;"&amp;DATE($B$4,7,1),'Операции'!$B:$B,"&gt;0",'Операции'!$C:$C,$A74,'Операции'!$F:$F,"&lt;&gt;"))</f>
        <v/>
      </c>
      <c r="K74" s="23" t="str">
        <f>IF($A74="","",SUMIFS('Операции'!$B:$B,'Операции'!$A:$A,"&gt;="&amp;DATE($B$4,7,1),'Операции'!$A:$A,"&lt;"&amp;DATE($B$4,8,1),'Операции'!$B:$B,"&gt;0",'Операции'!$C:$C,$A74)-SUMIFS('Операции'!$B:$B,'Операции'!$A:$A,"&gt;="&amp;DATE($B$4,7,1),'Операции'!$A:$A,"&lt;"&amp;DATE($B$4,8,1),'Операции'!$B:$B,"&gt;0",'Операции'!$C:$C,$A74,'Операции'!$F:$F,"&lt;&gt;"))</f>
        <v/>
      </c>
      <c r="L74" s="23" t="str">
        <f>IF($A74="","",SUMIFS('Операции'!$B:$B,'Операции'!$A:$A,"&gt;="&amp;DATE($B$4,8,1),'Операции'!$A:$A,"&lt;"&amp;DATE($B$4,9,1),'Операции'!$B:$B,"&gt;0",'Операции'!$C:$C,$A74)-SUMIFS('Операции'!$B:$B,'Операции'!$A:$A,"&gt;="&amp;DATE($B$4,8,1),'Операции'!$A:$A,"&lt;"&amp;DATE($B$4,9,1),'Операции'!$B:$B,"&gt;0",'Операции'!$C:$C,$A74,'Операции'!$F:$F,"&lt;&gt;"))</f>
        <v/>
      </c>
      <c r="M74" s="23" t="str">
        <f>IF($A74="","",SUMIFS('Операции'!$B:$B,'Операции'!$A:$A,"&gt;="&amp;DATE($B$4,9,1),'Операции'!$A:$A,"&lt;"&amp;DATE($B$4,10,1),'Операции'!$B:$B,"&gt;0",'Операции'!$C:$C,$A74)-SUMIFS('Операции'!$B:$B,'Операции'!$A:$A,"&gt;="&amp;DATE($B$4,9,1),'Операции'!$A:$A,"&lt;"&amp;DATE($B$4,10,1),'Операции'!$B:$B,"&gt;0",'Операции'!$C:$C,$A74,'Операции'!$F:$F,"&lt;&gt;"))</f>
        <v/>
      </c>
      <c r="N74" s="23" t="str">
        <f>IF($A74="","",SUMIFS('Операции'!$B:$B,'Операции'!$A:$A,"&gt;="&amp;DATE($B$4,10,1),'Операции'!$A:$A,"&lt;"&amp;DATE($B$4,11,1),'Операции'!$B:$B,"&gt;0",'Операции'!$C:$C,$A74)-SUMIFS('Операции'!$B:$B,'Операции'!$A:$A,"&gt;="&amp;DATE($B$4,10,1),'Операции'!$A:$A,"&lt;"&amp;DATE($B$4,11,1),'Операции'!$B:$B,"&gt;0",'Операции'!$C:$C,$A74,'Операции'!$F:$F,"&lt;&gt;"))</f>
        <v/>
      </c>
      <c r="O74" s="23" t="str">
        <f>IF($A74="","",SUMIFS('Операции'!$B:$B,'Операции'!$A:$A,"&gt;="&amp;DATE($B$4,11,1),'Операции'!$A:$A,"&lt;"&amp;DATE($B$4,12,1),'Операции'!$B:$B,"&gt;0",'Операции'!$C:$C,$A74)-SUMIFS('Операции'!$B:$B,'Операции'!$A:$A,"&gt;="&amp;DATE($B$4,11,1),'Операции'!$A:$A,"&lt;"&amp;DATE($B$4,12,1),'Операции'!$B:$B,"&gt;0",'Операции'!$C:$C,$A74,'Операции'!$F:$F,"&lt;&gt;"))</f>
        <v/>
      </c>
      <c r="P74" s="23" t="str">
        <f>IF($A74="","",SUMIFS('Операции'!$B:$B,'Операции'!$A:$A,"&gt;="&amp;DATE($B$4,12,1),'Операции'!$A:$A,"&lt;"&amp;DATE($B$4,13,1),'Операции'!$B:$B,"&gt;0",'Операции'!$C:$C,$A74)-SUMIFS('Операции'!$B:$B,'Операции'!$A:$A,"&gt;="&amp;DATE($B$4,12,1),'Операции'!$A:$A,"&lt;"&amp;DATE($B$4,13,1),'Операции'!$B:$B,"&gt;0",'Операции'!$C:$C,$A74,'Операции'!$F:$F,"&lt;&gt;"))</f>
        <v/>
      </c>
    </row>
    <row r="77" spans="1:1" x14ac:dyDescent="0.25">
      <c r="A77" s="26" t="s">
        <v>97</v>
      </c>
    </row>
  </sheetData>
  <hyperlinks>
    <hyperlink ref="A77" r:id="rId1"/>
  </hyperlinks>
  <pageMargins left="0.7" right="0.7" top="0.75" bottom="0.75" header="0.3" footer="0.3"/>
  <pageSetup orientation="portrait" horizontalDpi="4294967295" verticalDpi="4294967295" scale="100" fitToWidth="1" fitToHeight="1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A7166"/>
  </sheetPr>
  <dimension ref="A1:G43"/>
  <sheetFormatPr defaultRowHeight="15" outlineLevelRow="0" outlineLevelCol="0" x14ac:dyDescent="55"/>
  <cols>
    <col min="1" max="2" width="26" customWidth="1"/>
    <col min="3" max="3" width="22" customWidth="1"/>
    <col min="4" max="4" width="4" customWidth="1"/>
    <col min="5" max="5" width="34" hidden="1" customWidth="1"/>
    <col min="7" max="7" width="64" customWidth="1"/>
  </cols>
  <sheetData>
    <row r="1" spans="1:5" x14ac:dyDescent="0.25">
      <c r="A1" s="27" t="s">
        <v>65</v>
      </c>
      <c r="B1" s="27" t="s">
        <v>64</v>
      </c>
      <c r="C1" s="27" t="s">
        <v>98</v>
      </c>
      <c r="D1" s="27" t="s">
        <v>11</v>
      </c>
      <c r="E1" s="27" t="s">
        <v>99</v>
      </c>
    </row>
    <row r="2" spans="1:7" x14ac:dyDescent="0.25">
      <c r="A2" s="28" t="s">
        <v>8</v>
      </c>
      <c r="B2" s="28" t="s">
        <v>14</v>
      </c>
      <c r="C2" s="28" t="s">
        <v>10</v>
      </c>
      <c r="E2" t="str">
        <f>IF(ROWS($E$2:E2)&lt;=COUNTA($A$2:$A$31),INDEX($A$2:$A$31,ROWS($E$2:E2)),IF(ROWS($E$2:E2)&lt;=COUNTA($A$2:$A$31)+COUNTA($B$2:$B$13),INDEX($B$2:$B$13,ROWS($E$2:E2)-COUNTA($A$2:$A$31)),""))</f>
        <v>Еда</v>
      </c>
      <c r="G2" s="29" t="s">
        <v>100</v>
      </c>
    </row>
    <row r="3" spans="1:7" x14ac:dyDescent="0.25">
      <c r="A3" s="28" t="s">
        <v>21</v>
      </c>
      <c r="B3" s="28" t="s">
        <v>101</v>
      </c>
      <c r="C3" s="28" t="s">
        <v>27</v>
      </c>
      <c r="E3" t="str">
        <f>IF(ROWS($E$2:E3)&lt;=COUNTA($A$2:$A$31),INDEX($A$2:$A$31,ROWS($E$2:E3)),IF(ROWS($E$2:E3)&lt;=COUNTA($A$2:$A$31)+COUNTA($B$2:$B$13),INDEX($B$2:$B$13,ROWS($E$2:E3)-COUNTA($A$2:$A$31)),""))</f>
        <v>Транспорт</v>
      </c>
      <c r="G3" s="29"/>
    </row>
    <row r="4" spans="1:7" x14ac:dyDescent="0.25">
      <c r="A4" s="28" t="s">
        <v>17</v>
      </c>
      <c r="B4" s="28" t="s">
        <v>43</v>
      </c>
      <c r="C4" s="28" t="s">
        <v>32</v>
      </c>
      <c r="E4" t="str">
        <f>IF(ROWS($E$2:E4)&lt;=COUNTA($A$2:$A$31),INDEX($A$2:$A$31,ROWS($E$2:E4)),IF(ROWS($E$2:E4)&lt;=COUNTA($A$2:$A$31)+COUNTA($B$2:$B$13),INDEX($B$2:$B$13,ROWS($E$2:E4)-COUNTA($A$2:$A$31)),""))</f>
        <v>Жильё</v>
      </c>
      <c r="G4" s="29"/>
    </row>
    <row r="5" spans="1:7" x14ac:dyDescent="0.25">
      <c r="A5" s="28" t="s">
        <v>37</v>
      </c>
      <c r="B5" s="28" t="s">
        <v>102</v>
      </c>
      <c r="C5" s="28"/>
      <c r="E5" t="str">
        <f>IF(ROWS($E$2:E5)&lt;=COUNTA($A$2:$A$31),INDEX($A$2:$A$31,ROWS($E$2:E5)),IF(ROWS($E$2:E5)&lt;=COUNTA($A$2:$A$31)+COUNTA($B$2:$B$13),INDEX($B$2:$B$13,ROWS($E$2:E5)-COUNTA($A$2:$A$31)),""))</f>
        <v>Здоровье</v>
      </c>
      <c r="G5" s="29"/>
    </row>
    <row r="6" spans="1:5" x14ac:dyDescent="0.25">
      <c r="A6" s="28" t="s">
        <v>40</v>
      </c>
      <c r="B6" s="28" t="s">
        <v>52</v>
      </c>
      <c r="C6" s="28"/>
      <c r="E6" t="str">
        <f>IF(ROWS($E$2:E6)&lt;=COUNTA($A$2:$A$31),INDEX($A$2:$A$31,ROWS($E$2:E6)),IF(ROWS($E$2:E6)&lt;=COUNTA($A$2:$A$31)+COUNTA($B$2:$B$13),INDEX($B$2:$B$13,ROWS($E$2:E6)-COUNTA($A$2:$A$31)),""))</f>
        <v>Покупки</v>
      </c>
    </row>
    <row r="7" spans="1:5" x14ac:dyDescent="0.25">
      <c r="A7" s="28" t="s">
        <v>34</v>
      </c>
      <c r="B7" s="28" t="s">
        <v>103</v>
      </c>
      <c r="C7" s="28"/>
      <c r="E7" t="str">
        <f>IF(ROWS($E$2:E7)&lt;=COUNTA($A$2:$A$31),INDEX($A$2:$A$31,ROWS($E$2:E7)),IF(ROWS($E$2:E7)&lt;=COUNTA($A$2:$A$31)+COUNTA($B$2:$B$13),INDEX($B$2:$B$13,ROWS($E$2:E7)-COUNTA($A$2:$A$31)),""))</f>
        <v>Развлечения</v>
      </c>
    </row>
    <row r="8" spans="1:5" x14ac:dyDescent="0.25">
      <c r="A8" s="28" t="s">
        <v>55</v>
      </c>
      <c r="B8" s="28"/>
      <c r="C8" s="28"/>
      <c r="E8" t="str">
        <f>IF(ROWS($E$2:E8)&lt;=COUNTA($A$2:$A$31),INDEX($A$2:$A$31,ROWS($E$2:E8)),IF(ROWS($E$2:E8)&lt;=COUNTA($A$2:$A$31)+COUNTA($B$2:$B$13),INDEX($B$2:$B$13,ROWS($E$2:E8)-COUNTA($A$2:$A$31)),""))</f>
        <v>Образование</v>
      </c>
    </row>
    <row r="9" spans="1:5" x14ac:dyDescent="0.25">
      <c r="A9" s="28" t="s">
        <v>49</v>
      </c>
      <c r="B9" s="28"/>
      <c r="C9" s="28"/>
      <c r="E9" t="str">
        <f>IF(ROWS($E$2:E9)&lt;=COUNTA($A$2:$A$31),INDEX($A$2:$A$31,ROWS($E$2:E9)),IF(ROWS($E$2:E9)&lt;=COUNTA($A$2:$A$31)+COUNTA($B$2:$B$13),INDEX($B$2:$B$13,ROWS($E$2:E9)-COUNTA($A$2:$A$31)),""))</f>
        <v>Дети</v>
      </c>
    </row>
    <row r="10" spans="1:5" x14ac:dyDescent="0.25">
      <c r="A10" s="28" t="s">
        <v>104</v>
      </c>
      <c r="B10" s="28"/>
      <c r="C10" s="28"/>
      <c r="E10" t="str">
        <f>IF(ROWS($E$2:E10)&lt;=COUNTA($A$2:$A$31),INDEX($A$2:$A$31,ROWS($E$2:E10)),IF(ROWS($E$2:E10)&lt;=COUNTA($A$2:$A$31)+COUNTA($B$2:$B$13),INDEX($B$2:$B$13,ROWS($E$2:E10)-COUNTA($A$2:$A$31)),""))</f>
        <v>Питомцы</v>
      </c>
    </row>
    <row r="11" spans="1:5" x14ac:dyDescent="0.25">
      <c r="A11" s="28" t="s">
        <v>46</v>
      </c>
      <c r="B11" s="28"/>
      <c r="C11" s="28"/>
      <c r="E11" t="str">
        <f>IF(ROWS($E$2:E11)&lt;=COUNTA($A$2:$A$31),INDEX($A$2:$A$31,ROWS($E$2:E11)),IF(ROWS($E$2:E11)&lt;=COUNTA($A$2:$A$31)+COUNTA($B$2:$B$13),INDEX($B$2:$B$13,ROWS($E$2:E11)-COUNTA($A$2:$A$31)),""))</f>
        <v>Подарки</v>
      </c>
    </row>
    <row r="12" spans="1:5" x14ac:dyDescent="0.25">
      <c r="A12" s="28" t="s">
        <v>105</v>
      </c>
      <c r="B12" s="28"/>
      <c r="C12" s="28"/>
      <c r="E12" t="str">
        <f>IF(ROWS($E$2:E12)&lt;=COUNTA($A$2:$A$31),INDEX($A$2:$A$31,ROWS($E$2:E12)),IF(ROWS($E$2:E12)&lt;=COUNTA($A$2:$A$31)+COUNTA($B$2:$B$13),INDEX($B$2:$B$13,ROWS($E$2:E12)-COUNTA($A$2:$A$31)),""))</f>
        <v>Финансы</v>
      </c>
    </row>
    <row r="13" spans="1:5" x14ac:dyDescent="0.25">
      <c r="A13" s="28" t="s">
        <v>106</v>
      </c>
      <c r="B13" s="28"/>
      <c r="C13" s="28"/>
      <c r="E13" t="str">
        <f>IF(ROWS($E$2:E13)&lt;=COUNTA($A$2:$A$31),INDEX($A$2:$A$31,ROWS($E$2:E13)),IF(ROWS($E$2:E13)&lt;=COUNTA($A$2:$A$31)+COUNTA($B$2:$B$13),INDEX($B$2:$B$13,ROWS($E$2:E13)-COUNTA($A$2:$A$31)),""))</f>
        <v>Прочее</v>
      </c>
    </row>
    <row r="14" spans="1:5" x14ac:dyDescent="0.25">
      <c r="A14" s="28"/>
      <c r="E14" t="str">
        <f>IF(ROWS($E$2:E14)&lt;=COUNTA($A$2:$A$31),INDEX($A$2:$A$31,ROWS($E$2:E14)),IF(ROWS($E$2:E14)&lt;=COUNTA($A$2:$A$31)+COUNTA($B$2:$B$13),INDEX($B$2:$B$13,ROWS($E$2:E14)-COUNTA($A$2:$A$31)),""))</f>
        <v>Зарплата</v>
      </c>
    </row>
    <row r="15" spans="1:5" x14ac:dyDescent="0.25">
      <c r="A15" s="28"/>
      <c r="E15" t="str">
        <f>IF(ROWS($E$2:E15)&lt;=COUNTA($A$2:$A$31),INDEX($A$2:$A$31,ROWS($E$2:E15)),IF(ROWS($E$2:E15)&lt;=COUNTA($A$2:$A$31)+COUNTA($B$2:$B$13),INDEX($B$2:$B$13,ROWS($E$2:E15)-COUNTA($A$2:$A$31)),""))</f>
        <v>Премия и бонусы</v>
      </c>
    </row>
    <row r="16" spans="1:5" x14ac:dyDescent="0.25">
      <c r="A16" s="28"/>
      <c r="E16" t="str">
        <f>IF(ROWS($E$2:E16)&lt;=COUNTA($A$2:$A$31),INDEX($A$2:$A$31,ROWS($E$2:E16)),IF(ROWS($E$2:E16)&lt;=COUNTA($A$2:$A$31)+COUNTA($B$2:$B$13),INDEX($B$2:$B$13,ROWS($E$2:E16)-COUNTA($A$2:$A$31)),""))</f>
        <v>Подработка</v>
      </c>
    </row>
    <row r="17" spans="1:5" x14ac:dyDescent="0.25">
      <c r="A17" s="28"/>
      <c r="E17" t="str">
        <f>IF(ROWS($E$2:E17)&lt;=COUNTA($A$2:$A$31),INDEX($A$2:$A$31,ROWS($E$2:E17)),IF(ROWS($E$2:E17)&lt;=COUNTA($A$2:$A$31)+COUNTA($B$2:$B$13),INDEX($B$2:$B$13,ROWS($E$2:E17)-COUNTA($A$2:$A$31)),""))</f>
        <v>Проценты по вкладу</v>
      </c>
    </row>
    <row r="18" spans="1:5" x14ac:dyDescent="0.25">
      <c r="A18" s="28"/>
      <c r="E18" t="str">
        <f>IF(ROWS($E$2:E18)&lt;=COUNTA($A$2:$A$31),INDEX($A$2:$A$31,ROWS($E$2:E18)),IF(ROWS($E$2:E18)&lt;=COUNTA($A$2:$A$31)+COUNTA($B$2:$B$13),INDEX($B$2:$B$13,ROWS($E$2:E18)-COUNTA($A$2:$A$31)),""))</f>
        <v>Возврат и кешбэк</v>
      </c>
    </row>
    <row r="19" spans="1:5" x14ac:dyDescent="0.25">
      <c r="A19" s="28"/>
      <c r="E19" t="str">
        <f>IF(ROWS($E$2:E19)&lt;=COUNTA($A$2:$A$31),INDEX($A$2:$A$31,ROWS($E$2:E19)),IF(ROWS($E$2:E19)&lt;=COUNTA($A$2:$A$31)+COUNTA($B$2:$B$13),INDEX($B$2:$B$13,ROWS($E$2:E19)-COUNTA($A$2:$A$31)),""))</f>
        <v>Прочие доходы</v>
      </c>
    </row>
    <row r="20" spans="1:5" x14ac:dyDescent="0.25">
      <c r="A20" s="28"/>
      <c r="E20" t="str">
        <f>IF(ROWS($E$2:E20)&lt;=COUNTA($A$2:$A$31),INDEX($A$2:$A$31,ROWS($E$2:E20)),IF(ROWS($E$2:E20)&lt;=COUNTA($A$2:$A$31)+COUNTA($B$2:$B$13),INDEX($B$2:$B$13,ROWS($E$2:E20)-COUNTA($A$2:$A$31)),""))</f>
        <v/>
      </c>
    </row>
    <row r="21" spans="1:5" x14ac:dyDescent="0.25">
      <c r="A21" s="28"/>
      <c r="E21" t="str">
        <f>IF(ROWS($E$2:E21)&lt;=COUNTA($A$2:$A$31),INDEX($A$2:$A$31,ROWS($E$2:E21)),IF(ROWS($E$2:E21)&lt;=COUNTA($A$2:$A$31)+COUNTA($B$2:$B$13),INDEX($B$2:$B$13,ROWS($E$2:E21)-COUNTA($A$2:$A$31)),""))</f>
        <v/>
      </c>
    </row>
    <row r="22" spans="1:5" x14ac:dyDescent="0.25">
      <c r="A22" s="28"/>
      <c r="E22" t="str">
        <f>IF(ROWS($E$2:E22)&lt;=COUNTA($A$2:$A$31),INDEX($A$2:$A$31,ROWS($E$2:E22)),IF(ROWS($E$2:E22)&lt;=COUNTA($A$2:$A$31)+COUNTA($B$2:$B$13),INDEX($B$2:$B$13,ROWS($E$2:E22)-COUNTA($A$2:$A$31)),""))</f>
        <v/>
      </c>
    </row>
    <row r="23" spans="1:5" x14ac:dyDescent="0.25">
      <c r="A23" s="28"/>
      <c r="E23" t="str">
        <f>IF(ROWS($E$2:E23)&lt;=COUNTA($A$2:$A$31),INDEX($A$2:$A$31,ROWS($E$2:E23)),IF(ROWS($E$2:E23)&lt;=COUNTA($A$2:$A$31)+COUNTA($B$2:$B$13),INDEX($B$2:$B$13,ROWS($E$2:E23)-COUNTA($A$2:$A$31)),""))</f>
        <v/>
      </c>
    </row>
    <row r="24" spans="1:5" x14ac:dyDescent="0.25">
      <c r="A24" s="28"/>
      <c r="E24" t="str">
        <f>IF(ROWS($E$2:E24)&lt;=COUNTA($A$2:$A$31),INDEX($A$2:$A$31,ROWS($E$2:E24)),IF(ROWS($E$2:E24)&lt;=COUNTA($A$2:$A$31)+COUNTA($B$2:$B$13),INDEX($B$2:$B$13,ROWS($E$2:E24)-COUNTA($A$2:$A$31)),""))</f>
        <v/>
      </c>
    </row>
    <row r="25" spans="1:5" x14ac:dyDescent="0.25">
      <c r="A25" s="28"/>
      <c r="E25" t="str">
        <f>IF(ROWS($E$2:E25)&lt;=COUNTA($A$2:$A$31),INDEX($A$2:$A$31,ROWS($E$2:E25)),IF(ROWS($E$2:E25)&lt;=COUNTA($A$2:$A$31)+COUNTA($B$2:$B$13),INDEX($B$2:$B$13,ROWS($E$2:E25)-COUNTA($A$2:$A$31)),""))</f>
        <v/>
      </c>
    </row>
    <row r="26" spans="1:5" x14ac:dyDescent="0.25">
      <c r="A26" s="28"/>
      <c r="E26" t="str">
        <f>IF(ROWS($E$2:E26)&lt;=COUNTA($A$2:$A$31),INDEX($A$2:$A$31,ROWS($E$2:E26)),IF(ROWS($E$2:E26)&lt;=COUNTA($A$2:$A$31)+COUNTA($B$2:$B$13),INDEX($B$2:$B$13,ROWS($E$2:E26)-COUNTA($A$2:$A$31)),""))</f>
        <v/>
      </c>
    </row>
    <row r="27" spans="1:5" x14ac:dyDescent="0.25">
      <c r="A27" s="28"/>
      <c r="E27" t="str">
        <f>IF(ROWS($E$2:E27)&lt;=COUNTA($A$2:$A$31),INDEX($A$2:$A$31,ROWS($E$2:E27)),IF(ROWS($E$2:E27)&lt;=COUNTA($A$2:$A$31)+COUNTA($B$2:$B$13),INDEX($B$2:$B$13,ROWS($E$2:E27)-COUNTA($A$2:$A$31)),""))</f>
        <v/>
      </c>
    </row>
    <row r="28" spans="1:5" x14ac:dyDescent="0.25">
      <c r="A28" s="28"/>
      <c r="E28" t="str">
        <f>IF(ROWS($E$2:E28)&lt;=COUNTA($A$2:$A$31),INDEX($A$2:$A$31,ROWS($E$2:E28)),IF(ROWS($E$2:E28)&lt;=COUNTA($A$2:$A$31)+COUNTA($B$2:$B$13),INDEX($B$2:$B$13,ROWS($E$2:E28)-COUNTA($A$2:$A$31)),""))</f>
        <v/>
      </c>
    </row>
    <row r="29" spans="1:5" x14ac:dyDescent="0.25">
      <c r="A29" s="28"/>
      <c r="E29" t="str">
        <f>IF(ROWS($E$2:E29)&lt;=COUNTA($A$2:$A$31),INDEX($A$2:$A$31,ROWS($E$2:E29)),IF(ROWS($E$2:E29)&lt;=COUNTA($A$2:$A$31)+COUNTA($B$2:$B$13),INDEX($B$2:$B$13,ROWS($E$2:E29)-COUNTA($A$2:$A$31)),""))</f>
        <v/>
      </c>
    </row>
    <row r="30" spans="1:5" x14ac:dyDescent="0.25">
      <c r="A30" s="28"/>
      <c r="E30" t="str">
        <f>IF(ROWS($E$2:E30)&lt;=COUNTA($A$2:$A$31),INDEX($A$2:$A$31,ROWS($E$2:E30)),IF(ROWS($E$2:E30)&lt;=COUNTA($A$2:$A$31)+COUNTA($B$2:$B$13),INDEX($B$2:$B$13,ROWS($E$2:E30)-COUNTA($A$2:$A$31)),""))</f>
        <v/>
      </c>
    </row>
    <row r="31" spans="1:5" x14ac:dyDescent="0.25">
      <c r="A31" s="28"/>
      <c r="E31" t="str">
        <f>IF(ROWS($E$2:E31)&lt;=COUNTA($A$2:$A$31),INDEX($A$2:$A$31,ROWS($E$2:E31)),IF(ROWS($E$2:E31)&lt;=COUNTA($A$2:$A$31)+COUNTA($B$2:$B$13),INDEX($B$2:$B$13,ROWS($E$2:E31)-COUNTA($A$2:$A$31)),""))</f>
        <v/>
      </c>
    </row>
    <row r="32" spans="5:5" x14ac:dyDescent="0.25">
      <c r="E32" t="str">
        <f>IF(ROWS($E$2:E32)&lt;=COUNTA($A$2:$A$31),INDEX($A$2:$A$31,ROWS($E$2:E32)),IF(ROWS($E$2:E32)&lt;=COUNTA($A$2:$A$31)+COUNTA($B$2:$B$13),INDEX($B$2:$B$13,ROWS($E$2:E32)-COUNTA($A$2:$A$31)),""))</f>
        <v/>
      </c>
    </row>
    <row r="33" spans="5:5" x14ac:dyDescent="0.25">
      <c r="E33" t="str">
        <f>IF(ROWS($E$2:E33)&lt;=COUNTA($A$2:$A$31),INDEX($A$2:$A$31,ROWS($E$2:E33)),IF(ROWS($E$2:E33)&lt;=COUNTA($A$2:$A$31)+COUNTA($B$2:$B$13),INDEX($B$2:$B$13,ROWS($E$2:E33)-COUNTA($A$2:$A$31)),""))</f>
        <v/>
      </c>
    </row>
    <row r="34" spans="5:5" x14ac:dyDescent="0.25">
      <c r="E34" t="str">
        <f>IF(ROWS($E$2:E34)&lt;=COUNTA($A$2:$A$31),INDEX($A$2:$A$31,ROWS($E$2:E34)),IF(ROWS($E$2:E34)&lt;=COUNTA($A$2:$A$31)+COUNTA($B$2:$B$13),INDEX($B$2:$B$13,ROWS($E$2:E34)-COUNTA($A$2:$A$31)),""))</f>
        <v/>
      </c>
    </row>
    <row r="35" spans="5:5" x14ac:dyDescent="0.25">
      <c r="E35" t="str">
        <f>IF(ROWS($E$2:E35)&lt;=COUNTA($A$2:$A$31),INDEX($A$2:$A$31,ROWS($E$2:E35)),IF(ROWS($E$2:E35)&lt;=COUNTA($A$2:$A$31)+COUNTA($B$2:$B$13),INDEX($B$2:$B$13,ROWS($E$2:E35)-COUNTA($A$2:$A$31)),""))</f>
        <v/>
      </c>
    </row>
    <row r="36" spans="5:5" x14ac:dyDescent="0.25">
      <c r="E36" t="str">
        <f>IF(ROWS($E$2:E36)&lt;=COUNTA($A$2:$A$31),INDEX($A$2:$A$31,ROWS($E$2:E36)),IF(ROWS($E$2:E36)&lt;=COUNTA($A$2:$A$31)+COUNTA($B$2:$B$13),INDEX($B$2:$B$13,ROWS($E$2:E36)-COUNTA($A$2:$A$31)),""))</f>
        <v/>
      </c>
    </row>
    <row r="37" spans="5:5" x14ac:dyDescent="0.25">
      <c r="E37" t="str">
        <f>IF(ROWS($E$2:E37)&lt;=COUNTA($A$2:$A$31),INDEX($A$2:$A$31,ROWS($E$2:E37)),IF(ROWS($E$2:E37)&lt;=COUNTA($A$2:$A$31)+COUNTA($B$2:$B$13),INDEX($B$2:$B$13,ROWS($E$2:E37)-COUNTA($A$2:$A$31)),""))</f>
        <v/>
      </c>
    </row>
    <row r="38" spans="5:5" x14ac:dyDescent="0.25">
      <c r="E38" t="str">
        <f>IF(ROWS($E$2:E38)&lt;=COUNTA($A$2:$A$31),INDEX($A$2:$A$31,ROWS($E$2:E38)),IF(ROWS($E$2:E38)&lt;=COUNTA($A$2:$A$31)+COUNTA($B$2:$B$13),INDEX($B$2:$B$13,ROWS($E$2:E38)-COUNTA($A$2:$A$31)),""))</f>
        <v/>
      </c>
    </row>
    <row r="39" spans="5:5" x14ac:dyDescent="0.25">
      <c r="E39" t="str">
        <f>IF(ROWS($E$2:E39)&lt;=COUNTA($A$2:$A$31),INDEX($A$2:$A$31,ROWS($E$2:E39)),IF(ROWS($E$2:E39)&lt;=COUNTA($A$2:$A$31)+COUNTA($B$2:$B$13),INDEX($B$2:$B$13,ROWS($E$2:E39)-COUNTA($A$2:$A$31)),""))</f>
        <v/>
      </c>
    </row>
    <row r="40" spans="5:5" x14ac:dyDescent="0.25">
      <c r="E40" t="str">
        <f>IF(ROWS($E$2:E40)&lt;=COUNTA($A$2:$A$31),INDEX($A$2:$A$31,ROWS($E$2:E40)),IF(ROWS($E$2:E40)&lt;=COUNTA($A$2:$A$31)+COUNTA($B$2:$B$13),INDEX($B$2:$B$13,ROWS($E$2:E40)-COUNTA($A$2:$A$31)),""))</f>
        <v/>
      </c>
    </row>
    <row r="41" spans="5:5" x14ac:dyDescent="0.25">
      <c r="E41" t="str">
        <f>IF(ROWS($E$2:E41)&lt;=COUNTA($A$2:$A$31),INDEX($A$2:$A$31,ROWS($E$2:E41)),IF(ROWS($E$2:E41)&lt;=COUNTA($A$2:$A$31)+COUNTA($B$2:$B$13),INDEX($B$2:$B$13,ROWS($E$2:E41)-COUNTA($A$2:$A$31)),""))</f>
        <v/>
      </c>
    </row>
    <row r="42" spans="5:5" x14ac:dyDescent="0.25">
      <c r="E42" t="str">
        <f>IF(ROWS($E$2:E42)&lt;=COUNTA($A$2:$A$31),INDEX($A$2:$A$31,ROWS($E$2:E42)),IF(ROWS($E$2:E42)&lt;=COUNTA($A$2:$A$31)+COUNTA($B$2:$B$13),INDEX($B$2:$B$13,ROWS($E$2:E42)-COUNTA($A$2:$A$31)),""))</f>
        <v/>
      </c>
    </row>
    <row r="43" spans="5:5" x14ac:dyDescent="0.25">
      <c r="E43" t="str">
        <f>IF(ROWS($E$2:E43)&lt;=COUNTA($A$2:$A$31),INDEX($A$2:$A$31,ROWS($E$2:E43)),IF(ROWS($E$2:E43)&lt;=COUNTA($A$2:$A$31)+COUNTA($B$2:$B$13),INDEX($B$2:$B$13,ROWS($E$2:E43)-COUNTA($A$2:$A$31)),""))</f>
        <v/>
      </c>
    </row>
  </sheetData>
  <mergeCells count="1">
    <mergeCell ref="G2:G5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A7166"/>
  </sheetPr>
  <dimension ref="B2:B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ht="28" customHeight="1" spans="2:2" x14ac:dyDescent="0.25">
      <c r="B2" s="30" t="s">
        <v>107</v>
      </c>
    </row>
    <row r="3" spans="2:2" x14ac:dyDescent="0.25">
      <c r="B3" s="31" t="s">
        <v>108</v>
      </c>
    </row>
    <row r="4" spans="2:2" x14ac:dyDescent="0.25">
      <c r="B4" s="31" t="s">
        <v>109</v>
      </c>
    </row>
    <row r="5" spans="2:2" x14ac:dyDescent="0.25">
      <c r="B5" s="31" t="s">
        <v>110</v>
      </c>
    </row>
    <row r="6" spans="2:2" x14ac:dyDescent="0.25">
      <c r="B6" s="31" t="s">
        <v>111</v>
      </c>
    </row>
    <row r="7" spans="2:2" x14ac:dyDescent="0.25">
      <c r="B7" s="31" t="s">
        <v>112</v>
      </c>
    </row>
    <row r="8" spans="2:2" x14ac:dyDescent="0.25">
      <c r="B8" s="32"/>
    </row>
    <row r="9" ht="28" customHeight="1" spans="2:2" x14ac:dyDescent="0.25">
      <c r="B9" s="30" t="s">
        <v>113</v>
      </c>
    </row>
    <row r="10" spans="2:2" x14ac:dyDescent="0.25">
      <c r="B10" s="31" t="s">
        <v>114</v>
      </c>
    </row>
    <row r="11" spans="2:2" x14ac:dyDescent="0.25">
      <c r="B11" s="31" t="s">
        <v>115</v>
      </c>
    </row>
    <row r="12" spans="2:2" x14ac:dyDescent="0.25">
      <c r="B12" s="31" t="s">
        <v>116</v>
      </c>
    </row>
    <row r="13" ht="22" customHeight="1" spans="2:2" x14ac:dyDescent="0.25">
      <c r="B13" s="33" t="s">
        <v>117</v>
      </c>
    </row>
  </sheetData>
  <hyperlinks>
    <hyperlink ref="B1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Операции</vt:lpstr>
      <vt:lpstr>Сводка</vt:lpstr>
      <vt:lpstr>Категории</vt:lpstr>
      <vt:lpstr>Как пользоваться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свод.ли</dc:creator>
  <dc:title/>
  <dc:subject/>
  <dc:description/>
  <cp:keywords/>
  <cp:category/>
  <cp:lastModifiedBy>Unknown</cp:lastModifiedBy>
  <dcterms:created xsi:type="dcterms:W3CDTF">2026-09-19T00:00:00Z</dcterms:created>
  <dcterms:modified xsi:type="dcterms:W3CDTF">2026-09-19T00:00:00Z</dcterms:modified>
</cp:coreProperties>
</file>